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70" firstSheet="20" activeTab="24"/>
  </bookViews>
  <sheets>
    <sheet name="封面" sheetId="55" r:id="rId1"/>
    <sheet name="目录" sheetId="51" r:id="rId2"/>
    <sheet name="表一—乌尔禾区一般公共预算收入" sheetId="2" r:id="rId3"/>
    <sheet name="表二—乌尔禾区一般公共预算支出" sheetId="3" r:id="rId4"/>
    <sheet name="表三—乌尔禾区基金收入" sheetId="14" r:id="rId5"/>
    <sheet name="表四—乌尔禾区基金支出" sheetId="29" r:id="rId6"/>
    <sheet name="表五-乌尔禾区国有资本经营预算收入" sheetId="56" r:id="rId7"/>
    <sheet name="表六-乌尔禾区国有资本经营预算支出" sheetId="57" r:id="rId8"/>
    <sheet name="表七-社会保险基金预算收入执行情况表" sheetId="62" r:id="rId9"/>
    <sheet name="表八-社会保险基金预算支出执行情况表" sheetId="63" r:id="rId10"/>
    <sheet name="表九—乌尔禾区一般预算收入" sheetId="23" r:id="rId11"/>
    <sheet name="表十-乌尔禾区一般预算支出" sheetId="26" r:id="rId12"/>
    <sheet name="表十一－转移支付补助预算表 " sheetId="48" r:id="rId13"/>
    <sheet name="表十二-乌尔禾区基金收入" sheetId="27" r:id="rId14"/>
    <sheet name="表十三-乌尔禾区基金支出" sheetId="18" r:id="rId15"/>
    <sheet name="表十四-上级转移支付补助分配表（政府性基金）" sheetId="58" r:id="rId16"/>
    <sheet name="表十五-乌尔禾区国有资本经营收入" sheetId="54" r:id="rId17"/>
    <sheet name="表十六-乌尔禾区国有资本经营支出" sheetId="53" r:id="rId18"/>
    <sheet name="表十七-乌尔禾区社会保险基金预算收入表" sheetId="59" r:id="rId19"/>
    <sheet name="表十八-乌尔禾区社会保险基金预算支出表" sheetId="60" r:id="rId20"/>
    <sheet name="表十九-乌尔禾区社会保险基金预算结余表" sheetId="61" r:id="rId21"/>
    <sheet name="附表一“三公”经费支出" sheetId="47" r:id="rId22"/>
    <sheet name="附表二一般公共预算支出功能分类" sheetId="44" r:id="rId23"/>
    <sheet name="附表三 一般公共预算支出经济分类" sheetId="49" r:id="rId24"/>
    <sheet name="附表四 乌尔禾区地方政府债务余额情况表" sheetId="52" r:id="rId25"/>
  </sheets>
  <definedNames>
    <definedName name="_xlnm.Print_Area" localSheetId="11">'表十-乌尔禾区一般预算支出'!$A$1:$D$33</definedName>
    <definedName name="_xlnm.Print_Area" localSheetId="3">表二—乌尔禾区一般公共预算支出!$A$1:$F$33</definedName>
    <definedName name="_xlnm.Print_Area" localSheetId="10">表九—乌尔禾区一般预算收入!$A$1:$D$34</definedName>
    <definedName name="_xlnm.Print_Area" localSheetId="4">表三—乌尔禾区基金收入!$A$1:$D$24</definedName>
    <definedName name="_xlnm.Print_Area" localSheetId="13">'表十二-乌尔禾区基金收入'!$A$1:$D$24</definedName>
    <definedName name="_xlnm.Print_Area" localSheetId="14">'表十三-乌尔禾区基金支出'!$A$1:$D$25</definedName>
    <definedName name="_xlnm.Print_Area" localSheetId="5">表四—乌尔禾区基金支出!$A$1:$D$22</definedName>
    <definedName name="_xlnm.Print_Area" localSheetId="2">表一—乌尔禾区一般公共预算收入!$A$1:$F$33</definedName>
    <definedName name="_xlnm.Print_Titles" localSheetId="14">'表十三-乌尔禾区基金支出'!$1:$3</definedName>
    <definedName name="_xlnm.Print_Titles" localSheetId="5">表四—乌尔禾区基金支出!$1:$3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<sst xmlns="http://schemas.openxmlformats.org/spreadsheetml/2006/main" count="1853" uniqueCount="1310">
  <si>
    <t xml:space="preserve">克拉玛依市乌尔禾区2019年预算执行情况和2020年预算（草案）
</t>
  </si>
  <si>
    <t>克 拉 玛 依 市 财 政 局</t>
  </si>
  <si>
    <t>二〇一九年一月</t>
  </si>
  <si>
    <t>目   录</t>
  </si>
  <si>
    <t>第一部分 2019年预算执行情况</t>
  </si>
  <si>
    <t xml:space="preserve">一、2019年一般公共预算收入执行情况表（乌尔禾区) </t>
  </si>
  <si>
    <t xml:space="preserve">二、2019年一般公共预算支出执行情况表（乌尔禾区) </t>
  </si>
  <si>
    <t xml:space="preserve">三、2019年政府性基金预算收入执行情况表（乌尔禾区) </t>
  </si>
  <si>
    <t xml:space="preserve">四、2019年政府性基金预算支出执行情况表（乌尔禾区) </t>
  </si>
  <si>
    <t xml:space="preserve">五、2019年国有资本经营预算收入执行情况表（乌尔禾区) </t>
  </si>
  <si>
    <t xml:space="preserve">六、2019年国有资本经营预算支出执行情况表（乌尔禾区) </t>
  </si>
  <si>
    <t>第二部分  2020年一般公共预算安排情况</t>
  </si>
  <si>
    <t xml:space="preserve">七、2020年一般公共预算收入安排情况表（乌尔禾区) </t>
  </si>
  <si>
    <t xml:space="preserve">八、2020年一般公共预算支出安排情况表（乌尔禾区) </t>
  </si>
  <si>
    <t>九、2020年上级转移支付补助预算表（一般公共预算-乌尔禾区)）</t>
  </si>
  <si>
    <t>第三部分  2020年政府性基金预算安排情况</t>
  </si>
  <si>
    <t xml:space="preserve">十、2020年政府性基金预算收入安排情况表（乌尔禾区) </t>
  </si>
  <si>
    <t xml:space="preserve">十一、2020年政府性基金预算支出安排情况表（乌尔禾区) </t>
  </si>
  <si>
    <t>十二、2020年上级转移支付补助预算表（政府性基金-乌尔禾区)）</t>
  </si>
  <si>
    <t>第四部分  2020年国有资本经营预算安排情况</t>
  </si>
  <si>
    <t xml:space="preserve">十三、2020年国有资本经营预算收入安排情况表（乌尔禾区) </t>
  </si>
  <si>
    <t xml:space="preserve">十四、2020年国有资本经营预算支出安排情况表（乌尔禾区) </t>
  </si>
  <si>
    <t>第五部分  附  表</t>
  </si>
  <si>
    <t>附表一、2020年克拉玛依X区部门“三公”经费支出预算表</t>
  </si>
  <si>
    <t>附表二、2020年乌尔禾区一般公共预算支出安排情况表（支出功能分类）</t>
  </si>
  <si>
    <t>附表三、2020年乌尔禾区一般公共预算支出安排情况表（政府预算支出经济分类）</t>
  </si>
  <si>
    <t>附表四、2019年乌尔禾区地方政府债务余额情况表</t>
  </si>
  <si>
    <t>2020年一般公共预算收入执行情况表(乌尔禾区)</t>
  </si>
  <si>
    <t>表一</t>
  </si>
  <si>
    <t>单位：万元</t>
  </si>
  <si>
    <t>项目</t>
  </si>
  <si>
    <t>上年决算数</t>
  </si>
  <si>
    <t>预算数</t>
  </si>
  <si>
    <t>执行数</t>
  </si>
  <si>
    <t>为预算的%</t>
  </si>
  <si>
    <t>比上年增（减）%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</si>
  <si>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</si>
  <si>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</si>
  <si>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</si>
  <si>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</si>
  <si>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</si>
  <si>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</si>
  <si>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</si>
  <si>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</si>
  <si>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</si>
  <si>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</si>
  <si>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</si>
  <si>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</si>
  <si>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</si>
  <si>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</si>
  <si>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 xml:space="preserve">    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</si>
  <si>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</si>
  <si>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</si>
  <si>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</si>
  <si>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</si>
  <si>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</si>
  <si>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</si>
  <si>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政府住房基金收入</t>
  </si>
  <si>
    <t>　　其他收入</t>
  </si>
  <si>
    <t>一般公共预算收入合计</t>
  </si>
  <si>
    <t>转移性收入合计</t>
  </si>
  <si>
    <t xml:space="preserve">     上级补助收入</t>
  </si>
  <si>
    <t xml:space="preserve">     上年结余</t>
  </si>
  <si>
    <t xml:space="preserve">     调入预算稳定调节基金</t>
  </si>
  <si>
    <t xml:space="preserve">     调入资金</t>
  </si>
  <si>
    <t xml:space="preserve">     债务转贷收入</t>
  </si>
  <si>
    <t>一般公共预算收入总计</t>
  </si>
  <si>
    <t>2020年一般公共预算支出执行情况表(乌尔禾区)</t>
  </si>
  <si>
    <t>表二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</si>
  <si>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</si>
  <si>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</si>
  <si>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</si>
  <si>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</si>
  <si>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</si>
  <si>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</si>
  <si>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</si>
  <si>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</si>
  <si>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</si>
  <si>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</si>
  <si>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</si>
  <si>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</si>
  <si>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</si>
  <si>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</si>
  <si>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</si>
  <si>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</si>
  <si>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</si>
  <si>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</si>
  <si>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</si>
  <si>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</si>
  <si>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</si>
  <si>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</si>
  <si>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</si>
  <si>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一般公共预算支出合计</t>
  </si>
  <si>
    <t>转移性支出合计</t>
  </si>
  <si>
    <t xml:space="preserve">  上解上级支出</t>
  </si>
  <si>
    <t xml:space="preserve">  安排预算稳定调节基金</t>
  </si>
  <si>
    <t xml:space="preserve">  债务还本支出</t>
  </si>
  <si>
    <t xml:space="preserve">  年终结余</t>
  </si>
  <si>
    <t>一般公共预算支出总计</t>
  </si>
  <si>
    <t>2020年政府性基金预算收入执行情况表(乌尔禾区)</t>
  </si>
  <si>
    <t>表三</t>
  </si>
  <si>
    <t>一、农业土地开发资金收入</t>
  </si>
  <si>
    <t>二、国有土地使用权出让收入</t>
  </si>
  <si>
    <t>四、彩票公益金收入</t>
  </si>
  <si>
    <t>五、城市基础设施配套费收入</t>
  </si>
  <si>
    <t>六、污水处理费收入</t>
  </si>
  <si>
    <t>七、彩票发行机构和彩票销售机构的业务费用</t>
  </si>
  <si>
    <t>八、其他政府性基金收入</t>
  </si>
  <si>
    <t>九、专项债券对应项目专项收入</t>
  </si>
  <si>
    <t>政府性基金预算收入合计</t>
  </si>
  <si>
    <t xml:space="preserve">  上级补助收入</t>
  </si>
  <si>
    <t xml:space="preserve">  上年结余</t>
  </si>
  <si>
    <t xml:space="preserve">  债务转贷收入</t>
  </si>
  <si>
    <t>政府性基金预算收入总计</t>
  </si>
  <si>
    <t>2020年政府性基金预算支出执行情况表(乌尔禾区)</t>
  </si>
  <si>
    <t>表四</t>
  </si>
  <si>
    <t>一、旅游发展基金支出</t>
  </si>
  <si>
    <t>二、大中型水库移民后期扶持基金支出</t>
  </si>
  <si>
    <t>三、国有土地使用权出让收入及对应专项债务收入安排的支出</t>
  </si>
  <si>
    <t>四、农业土地开发资金安排的支出</t>
  </si>
  <si>
    <t>五、城市基础设施配套费安排的支出</t>
  </si>
  <si>
    <t>六、污水处理费安排的支出</t>
  </si>
  <si>
    <t>七、土地储备专项债券收入安排的支出</t>
  </si>
  <si>
    <t>八、其他政府性基金及对应专项债务收入安排的支出</t>
  </si>
  <si>
    <t>九、彩票发行销售机构业务费安排的支出</t>
  </si>
  <si>
    <t>十、彩票公益金安排的支出</t>
  </si>
  <si>
    <t>十一、抗疫特别国债支出</t>
  </si>
  <si>
    <t>政府性基金预算支出合计</t>
  </si>
  <si>
    <t>　调出资金</t>
  </si>
  <si>
    <t>政府性基金预算支出总计</t>
  </si>
  <si>
    <t>2020年国有资本经营预算收入执行情况表(乌尔禾区）</t>
  </si>
  <si>
    <t>表五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</si>
  <si>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</si>
  <si>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</si>
  <si>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</si>
  <si>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</si>
  <si>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</si>
  <si>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</si>
  <si>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>上年结余</t>
  </si>
  <si>
    <t>国有资本经营预算收入总计</t>
  </si>
  <si>
    <t>2020年国有资本经营预算支出执行情况表（乌尔禾区）</t>
  </si>
  <si>
    <t>表六</t>
  </si>
  <si>
    <t>一、解决历史遗留问题及改革成本支出</t>
  </si>
  <si>
    <t>二、国有企业资本金注入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</si>
  <si>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国有经济结构调整支出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</si>
  <si>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公益性设施投资补助支出</t>
    </r>
  </si>
  <si>
    <t xml:space="preserve">      生态环境保护支出</t>
  </si>
  <si>
    <t xml:space="preserve">      支持科技进步支出</t>
  </si>
  <si>
    <t xml:space="preserve">      其他国有资本金注入</t>
  </si>
  <si>
    <t>三、国有企业政策性补贴</t>
  </si>
  <si>
    <t>四、其他国有资本经营预算支出</t>
  </si>
  <si>
    <t>本年支出合计</t>
  </si>
  <si>
    <t>调出资金</t>
  </si>
  <si>
    <t>年终结余</t>
  </si>
  <si>
    <t>国有资本经营预算支出总计</t>
  </si>
  <si>
    <t>2020年社会保险基金预算收入执行情况表</t>
  </si>
  <si>
    <t>表七</t>
  </si>
  <si>
    <r>
      <rPr>
        <sz val="11"/>
        <rFont val="宋体"/>
        <charset val="134"/>
      </rPr>
      <t>比上年增（减）</t>
    </r>
    <r>
      <rPr>
        <sz val="11"/>
        <rFont val="Times New Roman"/>
        <charset val="134"/>
      </rPr>
      <t>%</t>
    </r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</si>
  <si>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</si>
  <si>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</si>
  <si>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</si>
  <si>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</si>
  <si>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五、生育保险基金收入</t>
  </si>
  <si>
    <t>六、城乡居民基本养老保险基金收入</t>
  </si>
  <si>
    <t>七、机关事业单位基本养老保险基金收入</t>
  </si>
  <si>
    <t>八、城乡居民基本医疗保险基金收入</t>
  </si>
  <si>
    <t>九、其他社会保险基金收入</t>
  </si>
  <si>
    <t>上级补助收入</t>
  </si>
  <si>
    <t>社会保险基金预算收入总计</t>
  </si>
  <si>
    <t>注：社会保险基金由市本级统一核算，我区无此预算安排，因此本表为空表</t>
  </si>
  <si>
    <t>2020年社会保险基金预算支出执行情况表</t>
  </si>
  <si>
    <t>表八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</si>
  <si>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</si>
  <si>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</si>
  <si>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</si>
  <si>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</si>
  <si>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五、生育保险基金支出</t>
  </si>
  <si>
    <t>六、城乡居民基本养老保险基金支出</t>
  </si>
  <si>
    <t>七、机关事业单位基本养老保险基金支出</t>
  </si>
  <si>
    <t>八、城乡居民基本医疗保险基金支出</t>
  </si>
  <si>
    <t>上解上级支出</t>
  </si>
  <si>
    <t>社会保险基金预算支出总计</t>
  </si>
  <si>
    <t>2021年一般公共预算收入安排情况表(乌尔禾区)</t>
  </si>
  <si>
    <t>表九</t>
  </si>
  <si>
    <r>
      <rPr>
        <sz val="12"/>
        <rFont val="宋体"/>
        <charset val="134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年预算数</t>
    </r>
  </si>
  <si>
    <t>2021年预算数</t>
  </si>
  <si>
    <t xml:space="preserve">    政府住房基金收入</t>
  </si>
  <si>
    <t>转移性收入</t>
  </si>
  <si>
    <t>2021年一般公共预算支出安排情况表(乌尔禾区)</t>
  </si>
  <si>
    <t>表十</t>
  </si>
  <si>
    <t>2020年执行数</t>
  </si>
  <si>
    <t>十四、资源勘探工业信息等支出</t>
  </si>
  <si>
    <t>转移性支出</t>
  </si>
  <si>
    <t>2021年上级转移支付补助预算表</t>
  </si>
  <si>
    <t>（一般公共预算-乌尔禾区）</t>
  </si>
  <si>
    <t>表十一</t>
  </si>
  <si>
    <t>一、税收返还</t>
  </si>
  <si>
    <t xml:space="preserve">       所得税基数返还收入</t>
  </si>
  <si>
    <t xml:space="preserve">       增值税税收返还收入</t>
  </si>
  <si>
    <t xml:space="preserve">       消费税税收返还收入</t>
  </si>
  <si>
    <t xml:space="preserve">       其他税收返还收入</t>
  </si>
  <si>
    <t>二、一般性转移支付</t>
  </si>
  <si>
    <t xml:space="preserve">       体制补助收入</t>
  </si>
  <si>
    <t xml:space="preserve">       均衡性转移支付收入</t>
  </si>
  <si>
    <t xml:space="preserve">       县级基本财力保障机制奖补资金收入</t>
  </si>
  <si>
    <t xml:space="preserve">       结算补助收入</t>
  </si>
  <si>
    <t xml:space="preserve">       企事业单位划转补助收入</t>
  </si>
  <si>
    <t xml:space="preserve">       城乡义务教育转移支付收入</t>
  </si>
  <si>
    <t xml:space="preserve">       农村综合改革转移支付收入</t>
  </si>
  <si>
    <t xml:space="preserve">       固定数额补助收入</t>
  </si>
  <si>
    <t xml:space="preserve">       民族地区转移支付收入</t>
  </si>
  <si>
    <t xml:space="preserve">       一般公共服务共同财政事权转移支付收入</t>
  </si>
  <si>
    <t xml:space="preserve">       公共安全共同财政事权转移支付收入</t>
  </si>
  <si>
    <t xml:space="preserve">       教育共同财政事权转移支付收入</t>
  </si>
  <si>
    <t xml:space="preserve">       文化旅游体育与传媒共同财政事权转移支付收入</t>
  </si>
  <si>
    <t xml:space="preserve">       社会保障和就业共同财政事权转移支付收入</t>
  </si>
  <si>
    <t xml:space="preserve">       医疗卫生共同财政事权转移支付收入</t>
  </si>
  <si>
    <t xml:space="preserve">       农林水共同财政事权转移支付收入</t>
  </si>
  <si>
    <t xml:space="preserve">       交通运输共同财政事权转移支付收入</t>
  </si>
  <si>
    <t xml:space="preserve">       住房保障共同财政事权转移支付收入</t>
  </si>
  <si>
    <t xml:space="preserve">       其他一般性转移支付收入</t>
  </si>
  <si>
    <t>三、专项转移支付</t>
  </si>
  <si>
    <t>合  计</t>
  </si>
  <si>
    <t xml:space="preserve"> </t>
  </si>
  <si>
    <t>2021年政府性基金预算收入安排情况表(乌尔禾区)</t>
  </si>
  <si>
    <t>表十二</t>
  </si>
  <si>
    <t>2021年政府性基金预算支出安排情况表(乌尔禾区)</t>
  </si>
  <si>
    <t>表十三</t>
  </si>
  <si>
    <t xml:space="preserve">  上解支出</t>
  </si>
  <si>
    <t xml:space="preserve">  调出资金</t>
  </si>
  <si>
    <t>　债务转贷支出</t>
  </si>
  <si>
    <t>2021年上级转移支付补助分配表</t>
  </si>
  <si>
    <t>（政府性基金-乌尔禾区）</t>
  </si>
  <si>
    <t>表十四</t>
  </si>
  <si>
    <t>政府性基金转移支付</t>
  </si>
  <si>
    <t xml:space="preserve">  一、旅游发展基金收入</t>
  </si>
  <si>
    <t xml:space="preserve">  二、彩票公益金收入</t>
  </si>
  <si>
    <t>2021年国有资本经营预算收入安排情况表(乌尔禾区）</t>
  </si>
  <si>
    <t>表十五</t>
  </si>
  <si>
    <t>2021年国有资本经营预算支出安排情况表（乌尔禾区）</t>
  </si>
  <si>
    <t>表十六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</si>
  <si>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公益性设施投资支出</t>
    </r>
  </si>
  <si>
    <t>2021年乌尔禾区社会保险基金预算收入表</t>
  </si>
  <si>
    <t>表十七</t>
  </si>
  <si>
    <t>项  目</t>
  </si>
  <si>
    <t>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</si>
  <si>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</si>
  <si>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</si>
  <si>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</si>
  <si>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二、机关事业单位基本养老保险基金收入</t>
  </si>
  <si>
    <t>三、城乡居民基本养老保险基金收入</t>
  </si>
  <si>
    <t>四、职工基本医疗保险（含生育保险）基金收入</t>
  </si>
  <si>
    <t>五、城乡居民基本医疗保险基金收入</t>
  </si>
  <si>
    <t>六、工伤保险基金收入</t>
  </si>
  <si>
    <t>七、失业保险基金收入</t>
  </si>
  <si>
    <t>2021年乌尔禾区社会保险基金预算支出表</t>
  </si>
  <si>
    <t>表十八</t>
  </si>
  <si>
    <t>项　目</t>
  </si>
  <si>
    <t>社会保险基金支出合计</t>
  </si>
  <si>
    <t>　　其中：社会保险待遇支出</t>
  </si>
  <si>
    <t>　　其中：企业职工基本养老保险待遇支出</t>
  </si>
  <si>
    <t>二、机关事业单位基本养老保险基金支出</t>
  </si>
  <si>
    <t>　　其中：机关事业基本养老保险待遇支出</t>
  </si>
  <si>
    <t>三、城乡居民基本养老保险基金支出</t>
  </si>
  <si>
    <t>　　其中：城乡居民基本养老保险待遇支出</t>
  </si>
  <si>
    <t>四、职工基本医疗保险（含生育保险）基金支出</t>
  </si>
  <si>
    <t>　　其中：职工基本医疗保险（含生育保险）待遇支出</t>
  </si>
  <si>
    <t>五、城乡居民基本医疗保险基金支出</t>
  </si>
  <si>
    <t>　　其中：城乡居民基本医疗保险待遇支出</t>
  </si>
  <si>
    <t>六、工伤保险基金支出</t>
  </si>
  <si>
    <t>　　其中：工伤保险待遇支出</t>
  </si>
  <si>
    <t>七、失业保险基金支出</t>
  </si>
  <si>
    <t>　　其中：失业保险待遇支出</t>
  </si>
  <si>
    <t>2020年乌尔禾区社会保险基金预算结余表</t>
  </si>
  <si>
    <t>表十九</t>
  </si>
  <si>
    <t>2020年预算结余数</t>
  </si>
  <si>
    <t>社会保险基金本年收支结余</t>
  </si>
  <si>
    <t>一、企业职工基本养老保险基金本年收支结余</t>
  </si>
  <si>
    <t>二、机关事业单位基本养老保险基金本年收支结余</t>
  </si>
  <si>
    <t>三、城乡居民基本养老保险基金本年收支结余</t>
  </si>
  <si>
    <t>四、职工基本医疗保险(含生育保险)基金本年收支结余</t>
  </si>
  <si>
    <t>五、城乡居民基本医疗保险基金本年收支结余</t>
  </si>
  <si>
    <t>六、工伤保险基金本年收支结余</t>
  </si>
  <si>
    <t>七、失业保险基金本年收支结余</t>
  </si>
  <si>
    <t>社会保险基金年末累计结余</t>
  </si>
  <si>
    <t>一、企业职工基本养老保险基金年末累计结余</t>
  </si>
  <si>
    <t>二、机关事业单位基本养老保险基金年末累计结余</t>
  </si>
  <si>
    <t>三、城乡居民基本养老保险基金年末累计结余</t>
  </si>
  <si>
    <t>四、职工基本医疗保险（含生育保险）基金年末累计结余</t>
  </si>
  <si>
    <t>五、城乡居民基本医疗保险基金年末累计结余</t>
  </si>
  <si>
    <t>六、工伤保险基金年末累计结余</t>
  </si>
  <si>
    <t>七、失业保险基金年末累计结余</t>
  </si>
  <si>
    <t>附表一:2021年克拉玛依乌尔禾区部门“三公”经费支出预算表</t>
  </si>
  <si>
    <t>2020年预算数</t>
  </si>
  <si>
    <t>一、因公出国（境）费用</t>
  </si>
  <si>
    <t>二、公务接待费</t>
  </si>
  <si>
    <t>三、公务用车购置及运行费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</si>
  <si>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其中：（1）公务用车运行维护费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</si>
  <si>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（2）公务用车购置费</t>
    </r>
  </si>
  <si>
    <t>支出合计</t>
  </si>
  <si>
    <t>注：1.公务用车是指党政机关用于履行公务的机动车辆，分为一般公务用车、执法执勤用车、特种专业技术用车和其他用车（如大中型载客车辆、载货车辆）。</t>
  </si>
  <si>
    <r>
      <rPr>
        <sz val="12"/>
        <rFont val="宋体"/>
        <charset val="134"/>
      </rPr>
      <t xml:space="preserve">    2</t>
    </r>
    <r>
      <rPr>
        <sz val="12"/>
        <rFont val="宋体"/>
        <charset val="134"/>
      </rPr>
      <t>.</t>
    </r>
    <r>
      <rPr>
        <sz val="12"/>
        <rFont val="宋体"/>
        <charset val="134"/>
      </rPr>
      <t>公务用车运行维护费反映公务用车燃料费、维修费、过桥过路费、保险费、安全奖励费用等支出。</t>
    </r>
  </si>
  <si>
    <t>附表二：2021年乌尔禾区一般公共预算支出安排情况表（支出功能分类）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</si>
  <si>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</si>
  <si>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</si>
  <si>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</si>
  <si>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</si>
  <si>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</si>
  <si>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</si>
  <si>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</si>
  <si>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</si>
  <si>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</si>
  <si>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</si>
  <si>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</si>
  <si>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</si>
  <si>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</si>
  <si>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</si>
  <si>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</si>
  <si>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</si>
  <si>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</si>
  <si>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</si>
  <si>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</si>
  <si>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</si>
  <si>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</si>
  <si>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</si>
  <si>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</si>
  <si>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</si>
  <si>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</si>
  <si>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</si>
  <si>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</si>
  <si>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</si>
  <si>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</si>
  <si>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</si>
  <si>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</si>
  <si>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</si>
  <si>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</si>
  <si>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</si>
  <si>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</si>
  <si>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</si>
  <si>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</si>
  <si>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</si>
  <si>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</si>
  <si>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</si>
  <si>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</si>
  <si>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</si>
  <si>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</si>
  <si>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</si>
  <si>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</si>
  <si>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</si>
  <si>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</si>
  <si>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</si>
  <si>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</si>
  <si>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</si>
  <si>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</si>
  <si>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</si>
  <si>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</si>
  <si>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</si>
  <si>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</si>
  <si>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</si>
  <si>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</si>
  <si>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</si>
  <si>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</si>
  <si>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</si>
  <si>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</si>
  <si>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</si>
  <si>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</si>
  <si>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</si>
  <si>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</si>
  <si>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</si>
  <si>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</si>
  <si>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</si>
  <si>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</si>
  <si>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</si>
  <si>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</si>
  <si>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</si>
  <si>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</si>
  <si>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</si>
  <si>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</si>
  <si>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</si>
  <si>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</si>
  <si>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</si>
  <si>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</si>
  <si>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</si>
  <si>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</si>
  <si>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</si>
  <si>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</si>
  <si>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</si>
  <si>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</si>
  <si>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</si>
  <si>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</si>
  <si>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</si>
  <si>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</si>
  <si>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</si>
  <si>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</si>
  <si>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</si>
  <si>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</si>
  <si>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</si>
  <si>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</si>
  <si>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</si>
  <si>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</si>
  <si>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</si>
  <si>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</si>
  <si>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</si>
  <si>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</si>
  <si>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</si>
  <si>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</si>
  <si>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</si>
  <si>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</si>
  <si>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</si>
  <si>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</si>
  <si>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</si>
  <si>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</si>
  <si>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</si>
  <si>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</si>
  <si>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</si>
  <si>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</si>
  <si>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</si>
  <si>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</si>
  <si>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</si>
  <si>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</si>
  <si>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</si>
  <si>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</si>
  <si>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</si>
  <si>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</si>
  <si>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</si>
  <si>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</si>
  <si>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</si>
  <si>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</si>
  <si>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</si>
  <si>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</si>
  <si>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</si>
  <si>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</si>
  <si>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</si>
  <si>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对外宣传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</si>
  <si>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</si>
  <si>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</si>
  <si>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</si>
  <si>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</si>
  <si>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</si>
  <si>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</si>
  <si>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</si>
  <si>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</si>
  <si>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</si>
  <si>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</si>
  <si>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</si>
  <si>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</si>
  <si>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</si>
  <si>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</si>
  <si>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</si>
  <si>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</si>
  <si>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</si>
  <si>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</si>
  <si>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</si>
  <si>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</si>
  <si>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</si>
  <si>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</si>
  <si>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</si>
  <si>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</si>
  <si>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</si>
  <si>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</si>
  <si>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</si>
  <si>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</si>
  <si>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</si>
  <si>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</si>
  <si>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</si>
  <si>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</si>
  <si>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</si>
  <si>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</si>
  <si>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</si>
  <si>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</si>
  <si>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</si>
  <si>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</si>
  <si>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</si>
  <si>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</si>
  <si>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</si>
  <si>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</si>
  <si>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</si>
  <si>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</si>
  <si>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</si>
  <si>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</si>
  <si>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</si>
  <si>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</si>
  <si>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</si>
  <si>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</si>
  <si>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</si>
  <si>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</si>
  <si>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</si>
  <si>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</si>
  <si>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</si>
  <si>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</si>
  <si>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</si>
  <si>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</si>
  <si>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</si>
  <si>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</si>
  <si>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</si>
  <si>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</si>
  <si>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</si>
  <si>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</si>
  <si>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</si>
  <si>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</si>
  <si>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</si>
  <si>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</si>
  <si>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</si>
  <si>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</si>
  <si>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</si>
  <si>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</si>
  <si>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</si>
  <si>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</si>
  <si>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</si>
  <si>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</si>
  <si>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</si>
  <si>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</si>
  <si>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</si>
  <si>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</si>
  <si>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</si>
  <si>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</si>
  <si>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</si>
  <si>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</si>
  <si>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</si>
  <si>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</si>
  <si>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</si>
  <si>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</si>
  <si>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</si>
  <si>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</si>
  <si>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</si>
  <si>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</si>
  <si>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</si>
  <si>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</si>
  <si>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</si>
  <si>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</si>
  <si>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</si>
  <si>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</si>
  <si>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</si>
  <si>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</si>
  <si>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</si>
  <si>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</si>
  <si>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</si>
  <si>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</si>
  <si>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</si>
  <si>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</si>
  <si>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</si>
  <si>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</si>
  <si>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</si>
  <si>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</si>
  <si>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</si>
  <si>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</si>
  <si>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</si>
  <si>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</si>
  <si>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</si>
  <si>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</si>
  <si>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</si>
  <si>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</si>
  <si>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</si>
  <si>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</si>
  <si>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</si>
  <si>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</si>
  <si>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</si>
  <si>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</si>
  <si>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</si>
  <si>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</si>
  <si>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</si>
  <si>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</si>
  <si>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</si>
  <si>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</si>
  <si>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</si>
  <si>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</si>
  <si>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</si>
  <si>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</si>
  <si>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</si>
  <si>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</si>
  <si>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</si>
  <si>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</si>
  <si>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</si>
  <si>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</si>
  <si>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</si>
  <si>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</si>
  <si>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</si>
  <si>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</si>
  <si>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</si>
  <si>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</si>
  <si>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</si>
  <si>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</si>
  <si>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</si>
  <si>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</si>
  <si>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</si>
  <si>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</si>
  <si>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</si>
  <si>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</si>
  <si>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</si>
  <si>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</si>
  <si>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</si>
  <si>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</si>
  <si>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</si>
  <si>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</si>
  <si>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</si>
  <si>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</si>
  <si>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</si>
  <si>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</si>
  <si>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</si>
  <si>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</si>
  <si>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</si>
  <si>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</si>
  <si>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</si>
  <si>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</si>
  <si>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</si>
  <si>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</si>
  <si>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</si>
  <si>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</si>
  <si>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</si>
  <si>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</si>
  <si>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</si>
  <si>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</si>
  <si>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</si>
  <si>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</si>
  <si>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</si>
  <si>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</si>
  <si>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</si>
  <si>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</si>
  <si>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</si>
  <si>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</si>
  <si>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</si>
  <si>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</si>
  <si>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</si>
  <si>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</si>
  <si>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</si>
  <si>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</si>
  <si>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</si>
  <si>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</si>
  <si>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</si>
  <si>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</si>
  <si>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</si>
  <si>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</si>
  <si>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</si>
  <si>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</si>
  <si>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</si>
  <si>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</si>
  <si>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</si>
  <si>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</si>
  <si>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</si>
  <si>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</si>
  <si>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</si>
  <si>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</si>
  <si>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</si>
  <si>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</si>
  <si>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</si>
  <si>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</si>
  <si>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</si>
  <si>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</si>
  <si>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</si>
  <si>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</si>
  <si>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</si>
  <si>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</si>
  <si>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</si>
  <si>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</si>
  <si>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</si>
  <si>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</si>
  <si>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</si>
  <si>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</si>
  <si>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</si>
  <si>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</si>
  <si>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</si>
  <si>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</si>
  <si>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</si>
  <si>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</si>
  <si>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</si>
  <si>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</si>
  <si>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</si>
  <si>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</si>
  <si>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</si>
  <si>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</si>
  <si>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</si>
  <si>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</si>
  <si>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</si>
  <si>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</si>
  <si>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</si>
  <si>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</si>
  <si>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</si>
  <si>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</si>
  <si>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</si>
  <si>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</si>
  <si>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</si>
  <si>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</si>
  <si>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</si>
  <si>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</si>
  <si>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</si>
  <si>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</si>
  <si>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</si>
  <si>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</si>
  <si>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</si>
  <si>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</si>
  <si>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</si>
  <si>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</si>
  <si>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</si>
  <si>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</si>
  <si>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</si>
  <si>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</si>
  <si>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</si>
  <si>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</si>
  <si>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</si>
  <si>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</si>
  <si>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</si>
  <si>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</si>
  <si>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</si>
  <si>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</si>
  <si>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</si>
  <si>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</si>
  <si>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</si>
  <si>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</si>
  <si>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</si>
  <si>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</si>
  <si>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</si>
  <si>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</si>
  <si>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</si>
  <si>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</si>
  <si>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</si>
  <si>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</si>
  <si>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</si>
  <si>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</si>
  <si>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</si>
  <si>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</si>
  <si>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</si>
  <si>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</si>
  <si>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</si>
  <si>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</si>
  <si>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</si>
  <si>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</si>
  <si>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</si>
  <si>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</si>
  <si>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</si>
  <si>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</si>
  <si>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</si>
  <si>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</si>
  <si>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</si>
  <si>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</si>
  <si>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</si>
  <si>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</si>
  <si>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</si>
  <si>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</si>
  <si>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</si>
  <si>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</si>
  <si>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</si>
  <si>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</si>
  <si>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</si>
  <si>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</si>
  <si>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</si>
  <si>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</si>
  <si>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</si>
  <si>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</si>
  <si>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</si>
  <si>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</si>
  <si>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</si>
  <si>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</si>
  <si>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</si>
  <si>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</si>
  <si>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</si>
  <si>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</si>
  <si>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</si>
  <si>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</si>
  <si>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</si>
  <si>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</si>
  <si>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</si>
  <si>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</si>
  <si>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</si>
  <si>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</si>
  <si>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</si>
  <si>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</si>
  <si>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</si>
  <si>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</si>
  <si>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</si>
  <si>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</si>
  <si>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</si>
  <si>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</si>
  <si>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</si>
  <si>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</si>
  <si>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</si>
  <si>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</si>
  <si>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</si>
  <si>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</si>
  <si>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</si>
  <si>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</si>
  <si>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</si>
  <si>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</si>
  <si>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</si>
  <si>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</si>
  <si>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</si>
  <si>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</si>
  <si>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</si>
  <si>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</si>
  <si>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</si>
  <si>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</si>
  <si>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</si>
  <si>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</si>
  <si>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</si>
  <si>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</si>
  <si>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</si>
  <si>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</si>
  <si>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</si>
  <si>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</si>
  <si>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</si>
  <si>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</si>
  <si>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</si>
  <si>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</si>
  <si>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</si>
  <si>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</si>
  <si>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</si>
  <si>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</si>
  <si>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</si>
  <si>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</si>
  <si>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</si>
  <si>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</si>
  <si>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</si>
  <si>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</si>
  <si>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</si>
  <si>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</si>
  <si>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</si>
  <si>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</si>
  <si>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</si>
  <si>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</si>
  <si>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</si>
  <si>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</si>
  <si>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</si>
  <si>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</si>
  <si>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</si>
  <si>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</si>
  <si>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</si>
  <si>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</si>
  <si>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</si>
  <si>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</si>
  <si>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</si>
  <si>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</si>
  <si>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</si>
  <si>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</si>
  <si>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</si>
  <si>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</si>
  <si>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</si>
  <si>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</si>
  <si>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</si>
  <si>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</si>
  <si>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</si>
  <si>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</si>
  <si>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</si>
  <si>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</si>
  <si>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</si>
  <si>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</si>
  <si>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</si>
  <si>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</si>
  <si>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</si>
  <si>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</si>
  <si>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</si>
  <si>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</si>
  <si>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</si>
  <si>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</si>
  <si>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</si>
  <si>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</si>
  <si>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</si>
  <si>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</si>
  <si>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</si>
  <si>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</si>
  <si>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</si>
  <si>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</si>
  <si>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</si>
  <si>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</si>
  <si>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</si>
  <si>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</si>
  <si>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</si>
  <si>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</si>
  <si>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</si>
  <si>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</si>
  <si>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</si>
  <si>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</si>
  <si>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</si>
  <si>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</si>
  <si>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</si>
  <si>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</si>
  <si>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</si>
  <si>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</si>
  <si>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</si>
  <si>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</si>
  <si>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</si>
  <si>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</si>
  <si>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</si>
  <si>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</si>
  <si>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</si>
  <si>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</si>
  <si>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</si>
  <si>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</si>
  <si>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</si>
  <si>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</si>
  <si>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</si>
  <si>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</si>
  <si>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</si>
  <si>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</si>
  <si>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</si>
  <si>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</si>
  <si>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</si>
  <si>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</si>
  <si>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</si>
  <si>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</si>
  <si>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</si>
  <si>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</si>
  <si>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</si>
  <si>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</si>
  <si>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</si>
  <si>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</si>
  <si>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</si>
  <si>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</si>
  <si>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</si>
  <si>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</si>
  <si>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</si>
  <si>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</si>
  <si>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</si>
  <si>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</si>
  <si>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</si>
  <si>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</si>
  <si>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</si>
  <si>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</si>
  <si>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</si>
  <si>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</si>
  <si>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</si>
  <si>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</si>
  <si>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</si>
  <si>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</si>
  <si>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</si>
  <si>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</si>
  <si>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</si>
  <si>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</si>
  <si>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</si>
  <si>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</si>
  <si>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水行政执法监督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</si>
  <si>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</si>
  <si>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</si>
  <si>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</si>
  <si>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</si>
  <si>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</si>
  <si>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</si>
  <si>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</si>
  <si>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</si>
  <si>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</si>
  <si>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</si>
  <si>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</si>
  <si>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</si>
  <si>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</si>
  <si>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</si>
  <si>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</si>
  <si>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</si>
  <si>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</si>
  <si>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</si>
  <si>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</si>
  <si>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</si>
  <si>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</si>
  <si>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</si>
  <si>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</si>
  <si>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</si>
  <si>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</si>
  <si>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</si>
  <si>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</si>
  <si>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</si>
  <si>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</si>
  <si>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</si>
  <si>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</si>
  <si>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</si>
  <si>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</si>
  <si>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</si>
  <si>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</si>
  <si>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</si>
  <si>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</si>
  <si>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</si>
  <si>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</si>
  <si>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</si>
  <si>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</si>
  <si>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</si>
  <si>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</si>
  <si>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</si>
  <si>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</si>
  <si>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</si>
  <si>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</si>
  <si>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</si>
  <si>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</si>
  <si>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</si>
  <si>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</si>
  <si>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</si>
  <si>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</si>
  <si>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</si>
  <si>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</si>
  <si>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</si>
  <si>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</si>
  <si>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</si>
  <si>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</si>
  <si>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</si>
  <si>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</si>
  <si>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</si>
  <si>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</si>
  <si>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</si>
  <si>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</si>
  <si>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</si>
  <si>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</si>
  <si>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</si>
  <si>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</si>
  <si>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</si>
  <si>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</si>
  <si>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</si>
  <si>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</si>
  <si>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</si>
  <si>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</si>
  <si>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</si>
  <si>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</si>
  <si>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</si>
  <si>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</si>
  <si>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</si>
  <si>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</si>
  <si>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</si>
  <si>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</si>
  <si>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</si>
  <si>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</si>
  <si>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</si>
  <si>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</si>
  <si>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</si>
  <si>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</si>
  <si>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</si>
  <si>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</si>
  <si>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</si>
  <si>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</si>
  <si>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</si>
  <si>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</si>
  <si>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</si>
  <si>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</si>
  <si>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</si>
  <si>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</si>
  <si>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</si>
  <si>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</si>
  <si>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</si>
  <si>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</si>
  <si>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</si>
  <si>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</si>
  <si>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</si>
  <si>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</si>
  <si>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</si>
  <si>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</si>
  <si>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</si>
  <si>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</si>
  <si>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</si>
  <si>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</si>
  <si>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</si>
  <si>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</si>
  <si>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</si>
  <si>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</si>
  <si>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</si>
  <si>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</si>
  <si>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</si>
  <si>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</si>
  <si>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</si>
  <si>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</si>
  <si>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</si>
  <si>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</si>
  <si>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</si>
  <si>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</si>
  <si>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</si>
  <si>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</si>
  <si>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</si>
  <si>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</si>
  <si>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</si>
  <si>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</si>
  <si>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</si>
  <si>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</si>
  <si>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</si>
  <si>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</si>
  <si>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</si>
  <si>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</si>
  <si>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</si>
  <si>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</si>
  <si>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</si>
  <si>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</si>
  <si>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</si>
  <si>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</si>
  <si>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</si>
  <si>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</si>
  <si>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</si>
  <si>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</si>
  <si>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</si>
  <si>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</si>
  <si>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</si>
  <si>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</si>
  <si>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</si>
  <si>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</si>
  <si>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</si>
  <si>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</si>
  <si>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</si>
  <si>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</si>
  <si>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</si>
  <si>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</si>
  <si>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</si>
  <si>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</si>
  <si>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</si>
  <si>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</si>
  <si>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</si>
  <si>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</si>
  <si>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</si>
  <si>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</si>
  <si>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</si>
  <si>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</si>
  <si>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</si>
  <si>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</si>
  <si>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</si>
  <si>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</si>
  <si>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</si>
  <si>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</si>
  <si>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</si>
  <si>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</si>
  <si>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</si>
  <si>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</si>
  <si>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</si>
  <si>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</si>
  <si>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</si>
  <si>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</si>
  <si>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</si>
  <si>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</si>
  <si>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</si>
  <si>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</si>
  <si>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</si>
  <si>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</si>
  <si>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</si>
  <si>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</si>
  <si>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</si>
  <si>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</si>
  <si>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</si>
  <si>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</si>
  <si>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</si>
  <si>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</si>
  <si>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</si>
  <si>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</si>
  <si>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</si>
  <si>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</si>
  <si>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</si>
  <si>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</si>
  <si>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</si>
  <si>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</si>
  <si>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</si>
  <si>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</si>
  <si>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</si>
  <si>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</si>
  <si>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</si>
  <si>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</si>
  <si>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</si>
  <si>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</si>
  <si>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</si>
  <si>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</si>
  <si>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</si>
  <si>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</si>
  <si>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</si>
  <si>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</si>
  <si>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</si>
  <si>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</si>
  <si>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</si>
  <si>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</si>
  <si>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</si>
  <si>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</si>
  <si>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</si>
  <si>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</si>
  <si>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</si>
  <si>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</si>
  <si>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</si>
  <si>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</si>
  <si>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</si>
  <si>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</si>
  <si>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</si>
  <si>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</si>
  <si>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</si>
  <si>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</si>
  <si>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</si>
  <si>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</si>
  <si>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</si>
  <si>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</si>
  <si>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</si>
  <si>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</si>
  <si>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</si>
  <si>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</si>
  <si>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</si>
  <si>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</si>
  <si>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</si>
  <si>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</si>
  <si>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</si>
  <si>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</si>
  <si>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</si>
  <si>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</si>
  <si>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</si>
  <si>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</si>
  <si>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</si>
  <si>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</si>
  <si>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</si>
  <si>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</si>
  <si>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</si>
  <si>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</si>
  <si>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</si>
  <si>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</si>
  <si>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</si>
  <si>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</si>
  <si>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</si>
  <si>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</si>
  <si>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</si>
  <si>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</si>
  <si>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</si>
  <si>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</si>
  <si>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</si>
  <si>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</si>
  <si>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</si>
  <si>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</si>
  <si>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</si>
  <si>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</si>
  <si>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</si>
  <si>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</si>
  <si>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</si>
  <si>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</si>
  <si>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</si>
  <si>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</si>
  <si>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</si>
  <si>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</si>
  <si>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</si>
  <si>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</si>
  <si>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</si>
  <si>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</si>
  <si>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</si>
  <si>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</si>
  <si>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</si>
  <si>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</si>
  <si>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</si>
  <si>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</si>
  <si>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</si>
  <si>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</si>
  <si>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</si>
  <si>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</si>
  <si>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</si>
  <si>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</si>
  <si>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</si>
  <si>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</si>
  <si>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</si>
  <si>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</si>
  <si>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</si>
  <si>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</si>
  <si>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</si>
  <si>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</si>
  <si>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</si>
  <si>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</si>
  <si>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</si>
  <si>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</si>
  <si>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</si>
  <si>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</si>
  <si>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</si>
  <si>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</si>
  <si>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</si>
  <si>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</si>
  <si>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</si>
  <si>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</si>
  <si>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</si>
  <si>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</si>
  <si>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</si>
  <si>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</si>
  <si>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</si>
  <si>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</si>
  <si>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</si>
  <si>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</si>
  <si>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附表三：2021年乌尔禾区一般公共预算支出安排情况表（政府预算支出经济分类）</t>
  </si>
  <si>
    <r>
      <rPr>
        <sz val="12"/>
        <rFont val="宋体"/>
        <charset val="134"/>
      </rPr>
      <t xml:space="preserve">科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目</t>
    </r>
  </si>
  <si>
    <t>基本支出小计</t>
  </si>
  <si>
    <t>项目支出小计</t>
  </si>
  <si>
    <t>机关工资福利支出</t>
  </si>
  <si>
    <t>机关商品和服务支出</t>
  </si>
  <si>
    <t xml:space="preserve">  工资奖金津补贴</t>
  </si>
  <si>
    <t>机关资本性支出（一）</t>
  </si>
  <si>
    <t xml:space="preserve">  社会保障缴费</t>
  </si>
  <si>
    <t>机关资本性支出（二）</t>
  </si>
  <si>
    <t xml:space="preserve">  住房公积金</t>
  </si>
  <si>
    <t>对事业单位经常性补助</t>
  </si>
  <si>
    <t xml:space="preserve">  其他工资福利支出</t>
  </si>
  <si>
    <t>对事业单位资本性补助</t>
  </si>
  <si>
    <t>对企业补助</t>
  </si>
  <si>
    <t xml:space="preserve">  办公费</t>
  </si>
  <si>
    <t>对个人和家庭的补助</t>
  </si>
  <si>
    <t xml:space="preserve">  培训费</t>
  </si>
  <si>
    <t>对社会保障基金补助</t>
  </si>
  <si>
    <t xml:space="preserve">  专用材料购置费</t>
  </si>
  <si>
    <t>债务利息及费用支出</t>
  </si>
  <si>
    <t xml:space="preserve">  委托业务费</t>
  </si>
  <si>
    <t>债务还本支出</t>
  </si>
  <si>
    <t xml:space="preserve">  公务接待费</t>
  </si>
  <si>
    <t xml:space="preserve">  公务用车运行维护费</t>
  </si>
  <si>
    <t>预备费</t>
  </si>
  <si>
    <t xml:space="preserve">  维修（护）费</t>
  </si>
  <si>
    <t>其他支出</t>
  </si>
  <si>
    <t xml:space="preserve">  其他商品和服务支出</t>
  </si>
  <si>
    <t xml:space="preserve">  工资福利支出</t>
  </si>
  <si>
    <t xml:space="preserve">  商品和服务支出</t>
  </si>
  <si>
    <t xml:space="preserve">  社会福利和救助</t>
  </si>
  <si>
    <t xml:space="preserve">  离退休费</t>
  </si>
  <si>
    <t>附表四：2020年度乌尔禾区地方政府债务余额情况表</t>
  </si>
  <si>
    <t>单位:万元</t>
  </si>
  <si>
    <t>合计</t>
  </si>
  <si>
    <t>一般债务</t>
  </si>
  <si>
    <t>专项债务</t>
  </si>
  <si>
    <t>小计</t>
  </si>
  <si>
    <t>一般债券</t>
  </si>
  <si>
    <t>其他
一般债务</t>
  </si>
  <si>
    <t>外债</t>
  </si>
  <si>
    <t>专项债券</t>
  </si>
  <si>
    <t>其他
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</si>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</sst>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0.00"/>
    <numFmt numFmtId="177" formatCode="0_);[Red]\(0\)"/>
    <numFmt numFmtId="178" formatCode="0_ "/>
    <numFmt numFmtId="179" formatCode="#,##0_);[Red]\(#,##0\)"/>
    <numFmt numFmtId="180" formatCode="0.0_ "/>
    <numFmt numFmtId="181" formatCode="#,##0_ "/>
    <numFmt numFmtId="182" formatCode="#,##0_ ;[Red]\-#,##0\ "/>
    <numFmt numFmtId="183" formatCode="#,##0.0_ "/>
  </numFmts>
  <fonts count="55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FF0000"/>
      <name val="宋体"/>
      <charset val="134"/>
    </font>
    <font>
      <sz val="13"/>
      <color indexed="8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1"/>
      <name val="Times New Roman"/>
      <charset val="134"/>
    </font>
    <font>
      <b/>
      <sz val="12"/>
      <color theme="1"/>
      <name val="宋体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2"/>
      <color indexed="10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5"/>
      <name val="仿宋_GB2312"/>
      <charset val="134"/>
    </font>
    <font>
      <sz val="11"/>
      <color theme="1"/>
      <name val="方正小标宋简体"/>
      <charset val="134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Tahoma"/>
      <charset val="134"/>
    </font>
    <font>
      <sz val="9"/>
      <color indexed="8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4EE"/>
        <bgColor indexed="64"/>
      </patternFill>
    </fill>
    <fill>
      <patternFill patternType="solid">
        <fgColor rgb="FFF4F8FB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3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6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19" applyNumberFormat="0" applyAlignment="0" applyProtection="0">
      <alignment vertical="center"/>
    </xf>
    <xf numFmtId="0" fontId="43" fillId="8" borderId="20" applyNumberFormat="0" applyAlignment="0" applyProtection="0">
      <alignment vertical="center"/>
    </xf>
    <xf numFmtId="0" fontId="44" fillId="8" borderId="19" applyNumberFormat="0" applyAlignment="0" applyProtection="0">
      <alignment vertical="center"/>
    </xf>
    <xf numFmtId="0" fontId="45" fillId="9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3" fillId="37" borderId="24">
      <alignment horizontal="left" vertical="top" wrapText="1"/>
    </xf>
    <xf numFmtId="176" fontId="54" fillId="38" borderId="24">
      <alignment horizontal="right" vertical="top" wrapText="1"/>
    </xf>
    <xf numFmtId="0" fontId="0" fillId="0" borderId="0">
      <alignment vertical="center"/>
    </xf>
    <xf numFmtId="0" fontId="0" fillId="0" borderId="0"/>
  </cellStyleXfs>
  <cellXfs count="286">
    <xf numFmtId="0" fontId="0" fillId="0" borderId="0" xfId="0">
      <alignment vertical="center"/>
    </xf>
    <xf numFmtId="0" fontId="0" fillId="0" borderId="0" xfId="0" applyAlignme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vertical="center"/>
    </xf>
    <xf numFmtId="177" fontId="0" fillId="0" borderId="9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7" fontId="0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lef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vertical="center"/>
    </xf>
    <xf numFmtId="178" fontId="5" fillId="4" borderId="4" xfId="0" applyNumberFormat="1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>
      <alignment vertical="center"/>
    </xf>
    <xf numFmtId="178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vertical="center"/>
    </xf>
    <xf numFmtId="180" fontId="5" fillId="2" borderId="4" xfId="0" applyNumberFormat="1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vertical="center"/>
    </xf>
    <xf numFmtId="178" fontId="5" fillId="2" borderId="13" xfId="0" applyNumberFormat="1" applyFont="1" applyFill="1" applyBorder="1" applyAlignment="1" applyProtection="1">
      <alignment horizontal="left" vertical="center"/>
      <protection locked="0"/>
    </xf>
    <xf numFmtId="180" fontId="5" fillId="4" borderId="4" xfId="0" applyNumberFormat="1" applyFont="1" applyFill="1" applyBorder="1" applyAlignment="1" applyProtection="1">
      <alignment horizontal="left" vertical="center"/>
      <protection locked="0"/>
    </xf>
    <xf numFmtId="178" fontId="5" fillId="4" borderId="13" xfId="0" applyNumberFormat="1" applyFont="1" applyFill="1" applyBorder="1" applyAlignment="1" applyProtection="1">
      <alignment horizontal="left" vertical="center"/>
      <protection locked="0"/>
    </xf>
    <xf numFmtId="180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 applyProtection="1">
      <alignment vertical="center"/>
      <protection locked="0"/>
    </xf>
    <xf numFmtId="1" fontId="5" fillId="4" borderId="4" xfId="0" applyNumberFormat="1" applyFont="1" applyFill="1" applyBorder="1" applyAlignment="1" applyProtection="1">
      <alignment vertical="center"/>
      <protection locked="0"/>
    </xf>
    <xf numFmtId="0" fontId="7" fillId="2" borderId="4" xfId="0" applyNumberFormat="1" applyFont="1" applyFill="1" applyBorder="1" applyAlignment="1" applyProtection="1">
      <alignment vertical="center"/>
      <protection locked="0"/>
    </xf>
    <xf numFmtId="0" fontId="5" fillId="4" borderId="4" xfId="0" applyNumberFormat="1" applyFont="1" applyFill="1" applyBorder="1" applyAlignment="1" applyProtection="1">
      <alignment vertical="center"/>
      <protection locked="0"/>
    </xf>
    <xf numFmtId="1" fontId="7" fillId="2" borderId="4" xfId="0" applyNumberFormat="1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distributed" vertical="center"/>
    </xf>
    <xf numFmtId="1" fontId="5" fillId="2" borderId="4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179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7" xfId="0" applyFont="1" applyBorder="1">
      <alignment vertical="center"/>
    </xf>
    <xf numFmtId="179" fontId="0" fillId="0" borderId="7" xfId="0" applyNumberFormat="1" applyBorder="1">
      <alignment vertical="center"/>
    </xf>
    <xf numFmtId="180" fontId="0" fillId="0" borderId="12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0" xfId="0" applyFont="1" applyBorder="1">
      <alignment vertical="center"/>
    </xf>
    <xf numFmtId="179" fontId="0" fillId="0" borderId="8" xfId="0" applyNumberFormat="1" applyFont="1" applyBorder="1" applyAlignment="1">
      <alignment horizontal="right" vertical="center"/>
    </xf>
    <xf numFmtId="179" fontId="0" fillId="0" borderId="0" xfId="0" applyNumberFormat="1" applyFo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12" xfId="0" applyNumberFormat="1" applyFont="1" applyBorder="1" applyAlignment="1">
      <alignment horizontal="right" vertical="center"/>
    </xf>
    <xf numFmtId="179" fontId="0" fillId="0" borderId="8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179" fontId="4" fillId="0" borderId="15" xfId="0" applyNumberFormat="1" applyFont="1" applyBorder="1" applyAlignment="1">
      <alignment horizontal="right" vertical="center"/>
    </xf>
    <xf numFmtId="180" fontId="4" fillId="0" borderId="15" xfId="0" applyNumberFormat="1" applyFont="1" applyBorder="1">
      <alignment vertical="center"/>
    </xf>
    <xf numFmtId="0" fontId="10" fillId="0" borderId="1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2" borderId="0" xfId="0" applyFont="1" applyFill="1" applyAlignment="1"/>
    <xf numFmtId="0" fontId="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0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181" fontId="8" fillId="0" borderId="4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181" fontId="7" fillId="0" borderId="4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182" fontId="8" fillId="0" borderId="4" xfId="0" applyNumberFormat="1" applyFont="1" applyFill="1" applyBorder="1" applyAlignment="1" applyProtection="1">
      <alignment horizontal="right" vertical="center"/>
    </xf>
    <xf numFmtId="182" fontId="7" fillId="0" borderId="4" xfId="0" applyNumberFormat="1" applyFont="1" applyFill="1" applyBorder="1" applyAlignment="1" applyProtection="1">
      <alignment horizontal="right" vertical="center"/>
    </xf>
    <xf numFmtId="0" fontId="16" fillId="2" borderId="0" xfId="0" applyNumberFormat="1" applyFont="1" applyFill="1" applyBorder="1" applyAlignment="1" applyProtection="1">
      <alignment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/>
    <xf numFmtId="0" fontId="17" fillId="2" borderId="0" xfId="0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0" fontId="0" fillId="0" borderId="9" xfId="0" applyFont="1" applyBorder="1" applyAlignment="1">
      <alignment vertical="center"/>
    </xf>
    <xf numFmtId="177" fontId="0" fillId="0" borderId="4" xfId="0" applyNumberFormat="1" applyBorder="1" applyAlignment="1">
      <alignment horizontal="center" vertical="center" wrapText="1"/>
    </xf>
    <xf numFmtId="177" fontId="0" fillId="0" borderId="12" xfId="0" applyNumberFormat="1" applyFont="1" applyBorder="1" applyAlignment="1">
      <alignment horizontal="right" vertical="center"/>
    </xf>
    <xf numFmtId="179" fontId="0" fillId="0" borderId="12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179" fontId="4" fillId="0" borderId="8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center" vertical="center"/>
    </xf>
    <xf numFmtId="177" fontId="0" fillId="0" borderId="8" xfId="0" applyNumberFormat="1" applyFont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180" fontId="4" fillId="0" borderId="12" xfId="0" applyNumberFormat="1" applyFont="1" applyBorder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179" fontId="0" fillId="0" borderId="8" xfId="0" applyNumberFormat="1" applyBorder="1">
      <alignment vertical="center"/>
    </xf>
    <xf numFmtId="177" fontId="4" fillId="0" borderId="15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9" fontId="0" fillId="0" borderId="0" xfId="0" applyNumberFormat="1" applyFont="1" applyBorder="1">
      <alignment vertical="center"/>
    </xf>
    <xf numFmtId="177" fontId="0" fillId="0" borderId="0" xfId="0" applyNumberFormat="1" applyFont="1" applyBorder="1">
      <alignment vertical="center"/>
    </xf>
    <xf numFmtId="180" fontId="0" fillId="0" borderId="0" xfId="0" applyNumberFormat="1" applyFont="1" applyBorder="1">
      <alignment vertical="center"/>
    </xf>
    <xf numFmtId="177" fontId="18" fillId="0" borderId="12" xfId="0" applyNumberFormat="1" applyFont="1" applyBorder="1" applyAlignment="1">
      <alignment horizontal="right" vertical="center"/>
    </xf>
    <xf numFmtId="179" fontId="18" fillId="0" borderId="1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177" fontId="4" fillId="0" borderId="13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177" fontId="0" fillId="0" borderId="9" xfId="0" applyNumberForma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177" fontId="4" fillId="0" borderId="11" xfId="0" applyNumberFormat="1" applyFont="1" applyBorder="1">
      <alignment vertical="center"/>
    </xf>
    <xf numFmtId="180" fontId="4" fillId="0" borderId="12" xfId="0" applyNumberFormat="1" applyFont="1" applyBorder="1" applyAlignment="1">
      <alignment horizontal="right" vertical="center"/>
    </xf>
    <xf numFmtId="0" fontId="0" fillId="0" borderId="7" xfId="0" applyFont="1" applyFill="1" applyBorder="1">
      <alignment vertical="center"/>
    </xf>
    <xf numFmtId="177" fontId="0" fillId="0" borderId="12" xfId="0" applyNumberFormat="1" applyBorder="1">
      <alignment vertical="center"/>
    </xf>
    <xf numFmtId="177" fontId="0" fillId="0" borderId="8" xfId="0" applyNumberFormat="1" applyBorder="1">
      <alignment vertical="center"/>
    </xf>
    <xf numFmtId="180" fontId="0" fillId="0" borderId="0" xfId="0" applyNumberFormat="1" applyFont="1" applyBorder="1" applyAlignment="1">
      <alignment horizontal="right" vertical="center"/>
    </xf>
    <xf numFmtId="177" fontId="4" fillId="0" borderId="8" xfId="0" applyNumberFormat="1" applyFont="1" applyBorder="1">
      <alignment vertical="center"/>
    </xf>
    <xf numFmtId="0" fontId="0" fillId="0" borderId="7" xfId="0" applyNumberFormat="1" applyFill="1" applyBorder="1" applyAlignment="1" applyProtection="1">
      <alignment horizontal="left" vertical="center"/>
    </xf>
    <xf numFmtId="0" fontId="4" fillId="0" borderId="7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177" fontId="4" fillId="0" borderId="13" xfId="0" applyNumberFormat="1" applyFont="1" applyBorder="1">
      <alignment vertical="center"/>
    </xf>
    <xf numFmtId="180" fontId="4" fillId="0" borderId="9" xfId="0" applyNumberFormat="1" applyFont="1" applyBorder="1" applyAlignment="1">
      <alignment horizontal="right" vertical="center"/>
    </xf>
    <xf numFmtId="177" fontId="4" fillId="0" borderId="0" xfId="0" applyNumberFormat="1" applyFont="1" applyBorder="1">
      <alignment vertical="center"/>
    </xf>
    <xf numFmtId="180" fontId="4" fillId="0" borderId="0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19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178" fontId="18" fillId="0" borderId="8" xfId="0" applyNumberFormat="1" applyFont="1" applyBorder="1" applyAlignment="1">
      <alignment horizontal="right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left" vertical="center"/>
    </xf>
    <xf numFmtId="178" fontId="19" fillId="0" borderId="8" xfId="0" applyNumberFormat="1" applyFont="1" applyBorder="1" applyAlignment="1">
      <alignment horizontal="right" vertical="center"/>
    </xf>
    <xf numFmtId="180" fontId="19" fillId="0" borderId="0" xfId="0" applyNumberFormat="1" applyFont="1" applyBorder="1">
      <alignment vertical="center"/>
    </xf>
    <xf numFmtId="178" fontId="4" fillId="0" borderId="8" xfId="0" applyNumberFormat="1" applyFont="1" applyBorder="1" applyAlignment="1">
      <alignment horizontal="right" vertical="center"/>
    </xf>
    <xf numFmtId="180" fontId="4" fillId="0" borderId="0" xfId="0" applyNumberFormat="1" applyFont="1" applyBorder="1">
      <alignment vertical="center"/>
    </xf>
    <xf numFmtId="0" fontId="0" fillId="0" borderId="7" xfId="0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13" xfId="0" applyNumberFormat="1" applyFont="1" applyBorder="1" applyAlignment="1">
      <alignment horizontal="right" vertical="center"/>
    </xf>
    <xf numFmtId="180" fontId="4" fillId="0" borderId="9" xfId="0" applyNumberFormat="1" applyFont="1" applyBorder="1">
      <alignment vertical="center"/>
    </xf>
    <xf numFmtId="178" fontId="0" fillId="0" borderId="8" xfId="0" applyNumberFormat="1" applyFont="1" applyBorder="1" applyAlignment="1">
      <alignment horizontal="left" vertical="center"/>
    </xf>
    <xf numFmtId="178" fontId="0" fillId="0" borderId="12" xfId="0" applyNumberFormat="1" applyFont="1" applyBorder="1" applyAlignment="1">
      <alignment horizontal="right" vertical="center"/>
    </xf>
    <xf numFmtId="178" fontId="18" fillId="0" borderId="12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0" fillId="0" borderId="2" xfId="0" applyFont="1" applyBorder="1" applyAlignment="1">
      <alignment horizontal="center" vertical="center" wrapText="1"/>
    </xf>
    <xf numFmtId="177" fontId="0" fillId="0" borderId="12" xfId="0" applyNumberFormat="1" applyFont="1" applyBorder="1">
      <alignment vertical="center"/>
    </xf>
    <xf numFmtId="180" fontId="0" fillId="0" borderId="12" xfId="0" applyNumberFormat="1" applyFont="1" applyBorder="1" applyAlignment="1">
      <alignment horizontal="right" vertical="center"/>
    </xf>
    <xf numFmtId="177" fontId="4" fillId="0" borderId="7" xfId="0" applyNumberFormat="1" applyFont="1" applyBorder="1">
      <alignment vertical="center"/>
    </xf>
    <xf numFmtId="177" fontId="0" fillId="0" borderId="0" xfId="0" applyNumberFormat="1" applyFont="1" applyBorder="1" applyAlignment="1">
      <alignment horizontal="right" vertical="center"/>
    </xf>
    <xf numFmtId="180" fontId="4" fillId="0" borderId="15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8" fontId="9" fillId="0" borderId="0" xfId="0" applyNumberFormat="1" applyFont="1" applyBorder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8" fontId="22" fillId="0" borderId="8" xfId="0" applyNumberFormat="1" applyFont="1" applyBorder="1" applyAlignment="1">
      <alignment horizontal="right" vertical="center"/>
    </xf>
    <xf numFmtId="178" fontId="22" fillId="0" borderId="7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Font="1" applyFill="1" applyBorder="1" applyAlignment="1">
      <alignment horizontal="left" vertical="center"/>
    </xf>
    <xf numFmtId="178" fontId="22" fillId="0" borderId="12" xfId="0" applyNumberFormat="1" applyFont="1" applyBorder="1" applyAlignment="1">
      <alignment horizontal="right" vertical="center"/>
    </xf>
    <xf numFmtId="178" fontId="22" fillId="0" borderId="15" xfId="0" applyNumberFormat="1" applyFont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1" fontId="21" fillId="0" borderId="12" xfId="0" applyNumberFormat="1" applyFont="1" applyFill="1" applyBorder="1" applyAlignment="1">
      <alignment horizontal="right" vertical="center"/>
    </xf>
    <xf numFmtId="183" fontId="21" fillId="0" borderId="1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8" fillId="0" borderId="8" xfId="0" applyNumberFormat="1" applyFont="1" applyFill="1" applyBorder="1" applyAlignment="1">
      <alignment horizontal="right" vertical="center"/>
    </xf>
    <xf numFmtId="180" fontId="7" fillId="0" borderId="12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178" fontId="8" fillId="0" borderId="12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181" fontId="23" fillId="0" borderId="12" xfId="0" applyNumberFormat="1" applyFont="1" applyFill="1" applyBorder="1" applyAlignment="1">
      <alignment horizontal="right" vertical="center"/>
    </xf>
    <xf numFmtId="180" fontId="8" fillId="0" borderId="12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181" fontId="23" fillId="0" borderId="15" xfId="0" applyNumberFormat="1" applyFont="1" applyFill="1" applyBorder="1" applyAlignment="1">
      <alignment horizontal="right" vertical="center"/>
    </xf>
    <xf numFmtId="181" fontId="23" fillId="0" borderId="13" xfId="0" applyNumberFormat="1" applyFont="1" applyFill="1" applyBorder="1" applyAlignment="1">
      <alignment horizontal="right" vertical="center"/>
    </xf>
    <xf numFmtId="180" fontId="8" fillId="0" borderId="15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180" fontId="21" fillId="0" borderId="12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78" fontId="23" fillId="0" borderId="1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80" fontId="24" fillId="0" borderId="12" xfId="0" applyNumberFormat="1" applyFont="1" applyFill="1" applyBorder="1" applyAlignment="1">
      <alignment vertical="center"/>
    </xf>
    <xf numFmtId="180" fontId="23" fillId="0" borderId="12" xfId="0" applyNumberFormat="1" applyFont="1" applyFill="1" applyBorder="1" applyAlignment="1">
      <alignment vertical="center"/>
    </xf>
    <xf numFmtId="180" fontId="23" fillId="0" borderId="15" xfId="0" applyNumberFormat="1" applyFont="1" applyFill="1" applyBorder="1" applyAlignment="1">
      <alignment vertical="center"/>
    </xf>
    <xf numFmtId="18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78" fontId="19" fillId="0" borderId="12" xfId="0" applyNumberFormat="1" applyFont="1" applyBorder="1" applyAlignment="1">
      <alignment horizontal="right"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19" fillId="0" borderId="7" xfId="0" applyFont="1" applyBorder="1">
      <alignment vertical="center"/>
    </xf>
    <xf numFmtId="180" fontId="19" fillId="0" borderId="12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180" fontId="4" fillId="0" borderId="13" xfId="0" applyNumberFormat="1" applyFont="1" applyBorder="1">
      <alignment vertical="center"/>
    </xf>
    <xf numFmtId="0" fontId="0" fillId="0" borderId="9" xfId="0" applyFont="1" applyBorder="1" applyAlignment="1">
      <alignment horizontal="left" vertical="center"/>
    </xf>
    <xf numFmtId="177" fontId="0" fillId="0" borderId="9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 wrapText="1"/>
    </xf>
    <xf numFmtId="180" fontId="4" fillId="0" borderId="7" xfId="0" applyNumberFormat="1" applyFont="1" applyBorder="1">
      <alignment vertical="center"/>
    </xf>
    <xf numFmtId="180" fontId="4" fillId="0" borderId="8" xfId="0" applyNumberFormat="1" applyFont="1" applyBorder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 shrinkToFi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tyle10" xfId="49"/>
    <cellStyle name="style14" xfId="50"/>
    <cellStyle name="常规 2" xfId="51"/>
    <cellStyle name="常规 4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J37"/>
  <sheetViews>
    <sheetView workbookViewId="0">
      <selection activeCell="D21" sqref="D21"/>
    </sheetView>
  </sheetViews>
  <sheetFormatPr defaultColWidth="8.9" defaultRowHeight="15"/>
  <cols>
    <col min="1" max="16384" width="8.9" style="281"/>
  </cols>
  <sheetData>
    <row r="7" ht="14.4" customHeight="1" spans="2:10">
      <c r="B7" s="282"/>
      <c r="C7" s="282"/>
      <c r="D7" s="282"/>
      <c r="E7" s="282"/>
      <c r="F7" s="282"/>
      <c r="G7" s="282"/>
      <c r="H7" s="282"/>
      <c r="I7" s="282"/>
      <c r="J7" s="282"/>
    </row>
    <row r="8" ht="14.4" customHeight="1" spans="2:10">
      <c r="B8" s="282"/>
      <c r="C8" s="282"/>
      <c r="D8" s="282"/>
      <c r="E8" s="282"/>
      <c r="F8" s="282"/>
      <c r="G8" s="282"/>
      <c r="H8" s="282"/>
      <c r="I8" s="282"/>
      <c r="J8" s="282"/>
    </row>
    <row r="9" ht="14.4" customHeight="1" spans="1:10">
      <c r="A9" s="282"/>
      <c r="B9" s="282"/>
      <c r="C9" s="282"/>
      <c r="D9" s="282"/>
      <c r="E9" s="282"/>
      <c r="F9" s="282"/>
      <c r="G9" s="282"/>
      <c r="H9" s="282"/>
      <c r="I9" s="282"/>
      <c r="J9" s="282"/>
    </row>
    <row r="10" ht="14.4" customHeight="1" spans="1:10">
      <c r="A10" s="283" t="s">
        <v>0</v>
      </c>
      <c r="B10" s="283"/>
      <c r="C10" s="283"/>
      <c r="D10" s="283"/>
      <c r="E10" s="283"/>
      <c r="F10" s="283"/>
      <c r="G10" s="283"/>
      <c r="H10" s="283"/>
      <c r="I10" s="283"/>
      <c r="J10" s="285"/>
    </row>
    <row r="11" ht="14.4" customHeight="1" spans="1:10">
      <c r="A11" s="283"/>
      <c r="B11" s="283"/>
      <c r="C11" s="283"/>
      <c r="D11" s="283"/>
      <c r="E11" s="283"/>
      <c r="F11" s="283"/>
      <c r="G11" s="283"/>
      <c r="H11" s="283"/>
      <c r="I11" s="283"/>
      <c r="J11" s="285"/>
    </row>
    <row r="12" ht="14.4" customHeight="1" spans="1:10">
      <c r="A12" s="283"/>
      <c r="B12" s="283"/>
      <c r="C12" s="283"/>
      <c r="D12" s="283"/>
      <c r="E12" s="283"/>
      <c r="F12" s="283"/>
      <c r="G12" s="283"/>
      <c r="H12" s="283"/>
      <c r="I12" s="283"/>
      <c r="J12" s="285"/>
    </row>
    <row r="13" ht="14.4" customHeight="1" spans="1:10">
      <c r="A13" s="283"/>
      <c r="B13" s="283"/>
      <c r="C13" s="283"/>
      <c r="D13" s="283"/>
      <c r="E13" s="283"/>
      <c r="F13" s="283"/>
      <c r="G13" s="283"/>
      <c r="H13" s="283"/>
      <c r="I13" s="283"/>
      <c r="J13" s="285"/>
    </row>
    <row r="14" ht="14.4" customHeight="1" spans="1:10">
      <c r="A14" s="283"/>
      <c r="B14" s="283"/>
      <c r="C14" s="283"/>
      <c r="D14" s="283"/>
      <c r="E14" s="283"/>
      <c r="F14" s="283"/>
      <c r="G14" s="283"/>
      <c r="H14" s="283"/>
      <c r="I14" s="283"/>
      <c r="J14" s="285"/>
    </row>
    <row r="15" ht="14.4" customHeight="1" spans="1:10">
      <c r="A15" s="283"/>
      <c r="B15" s="283"/>
      <c r="C15" s="283"/>
      <c r="D15" s="283"/>
      <c r="E15" s="283"/>
      <c r="F15" s="283"/>
      <c r="G15" s="283"/>
      <c r="H15" s="283"/>
      <c r="I15" s="283"/>
      <c r="J15" s="285"/>
    </row>
    <row r="16" ht="14.4" customHeight="1" spans="1:10">
      <c r="A16" s="283"/>
      <c r="B16" s="283"/>
      <c r="C16" s="283"/>
      <c r="D16" s="283"/>
      <c r="E16" s="283"/>
      <c r="F16" s="283"/>
      <c r="G16" s="283"/>
      <c r="H16" s="283"/>
      <c r="I16" s="283"/>
      <c r="J16" s="285"/>
    </row>
    <row r="17" ht="34.5" customHeight="1" spans="1:9">
      <c r="A17" s="283"/>
      <c r="B17" s="283"/>
      <c r="C17" s="283"/>
      <c r="D17" s="283"/>
      <c r="E17" s="283"/>
      <c r="F17" s="283"/>
      <c r="G17" s="283"/>
      <c r="H17" s="283"/>
      <c r="I17" s="283"/>
    </row>
    <row r="18" ht="34.5" spans="2:9">
      <c r="B18" s="282"/>
      <c r="C18" s="282"/>
      <c r="D18" s="282"/>
      <c r="E18" s="282"/>
      <c r="F18" s="282"/>
      <c r="G18" s="282"/>
      <c r="H18" s="282"/>
      <c r="I18" s="282"/>
    </row>
    <row r="19" ht="34.5" spans="2:9">
      <c r="B19" s="282"/>
      <c r="C19" s="282"/>
      <c r="D19" s="282"/>
      <c r="E19" s="282"/>
      <c r="F19" s="282"/>
      <c r="G19" s="282"/>
      <c r="H19" s="282"/>
      <c r="I19" s="282"/>
    </row>
    <row r="20" ht="34.5" spans="2:9">
      <c r="B20" s="282"/>
      <c r="C20" s="282"/>
      <c r="D20" s="282"/>
      <c r="E20" s="282"/>
      <c r="F20" s="282"/>
      <c r="G20" s="282"/>
      <c r="H20" s="282"/>
      <c r="I20" s="282"/>
    </row>
    <row r="21" ht="34.5" spans="2:9">
      <c r="B21" s="282"/>
      <c r="C21" s="282"/>
      <c r="D21" s="282"/>
      <c r="E21" s="282"/>
      <c r="F21" s="282"/>
      <c r="G21" s="282"/>
      <c r="H21" s="282"/>
      <c r="I21" s="282"/>
    </row>
    <row r="36" ht="24" spans="3:8">
      <c r="C36" s="284" t="s">
        <v>1</v>
      </c>
      <c r="D36" s="284"/>
      <c r="E36" s="284"/>
      <c r="F36" s="284"/>
      <c r="G36" s="284"/>
      <c r="H36" s="284"/>
    </row>
    <row r="37" ht="24" spans="3:8">
      <c r="C37" s="284" t="s">
        <v>2</v>
      </c>
      <c r="D37" s="284"/>
      <c r="E37" s="284"/>
      <c r="F37" s="284"/>
      <c r="G37" s="284"/>
      <c r="H37" s="284"/>
    </row>
  </sheetData>
  <mergeCells count="3">
    <mergeCell ref="C36:H36"/>
    <mergeCell ref="C37:H37"/>
    <mergeCell ref="A10:I1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13" sqref="C13"/>
    </sheetView>
  </sheetViews>
  <sheetFormatPr defaultColWidth="8.75" defaultRowHeight="12" outlineLevelCol="4"/>
  <cols>
    <col min="1" max="1" width="35.6833333333333" style="116" customWidth="1"/>
    <col min="2" max="4" width="13.125" style="116" customWidth="1"/>
    <col min="5" max="7" width="8.75" style="116"/>
    <col min="8" max="8" width="10.1083333333333" style="116" customWidth="1"/>
    <col min="9" max="9" width="9.43333333333333" style="116" customWidth="1"/>
    <col min="10" max="16384" width="8.75" style="116"/>
  </cols>
  <sheetData>
    <row r="1" s="116" customFormat="1" ht="26.25" customHeight="1" spans="1:4">
      <c r="A1" s="21" t="s">
        <v>170</v>
      </c>
      <c r="B1" s="21"/>
      <c r="C1" s="21"/>
      <c r="D1" s="21"/>
    </row>
    <row r="2" s="116" customFormat="1" ht="19.5" customHeight="1" spans="1:4">
      <c r="A2" s="119" t="s">
        <v>171</v>
      </c>
      <c r="B2" s="227"/>
      <c r="C2" s="120" t="s">
        <v>29</v>
      </c>
      <c r="D2" s="120"/>
    </row>
    <row r="3" s="116" customFormat="1" ht="52.5" customHeight="1" spans="1:5">
      <c r="A3" s="228" t="s">
        <v>30</v>
      </c>
      <c r="B3" s="229" t="s">
        <v>31</v>
      </c>
      <c r="C3" s="230" t="s">
        <v>33</v>
      </c>
      <c r="D3" s="229" t="s">
        <v>35</v>
      </c>
      <c r="E3" s="231"/>
    </row>
    <row r="4" s="116" customFormat="1" ht="22.5" customHeight="1" spans="1:5">
      <c r="A4" s="232" t="s">
        <v>172</v>
      </c>
      <c r="B4" s="233">
        <v>0</v>
      </c>
      <c r="C4" s="233">
        <v>0</v>
      </c>
      <c r="D4" s="234" t="e">
        <f t="shared" ref="D4:D11" si="0">(C4/B4-1)*100</f>
        <v>#DIV/0!</v>
      </c>
      <c r="E4" s="235"/>
    </row>
    <row r="5" s="116" customFormat="1" ht="22.5" customHeight="1" spans="1:5">
      <c r="A5" s="236" t="s">
        <v>173</v>
      </c>
      <c r="B5" s="233">
        <v>0</v>
      </c>
      <c r="C5" s="233">
        <v>0</v>
      </c>
      <c r="D5" s="234" t="e">
        <f t="shared" si="0"/>
        <v>#DIV/0!</v>
      </c>
      <c r="E5" s="235"/>
    </row>
    <row r="6" s="116" customFormat="1" ht="22.5" customHeight="1" spans="1:5">
      <c r="A6" s="236" t="s">
        <v>174</v>
      </c>
      <c r="B6" s="233">
        <v>0</v>
      </c>
      <c r="C6" s="233">
        <v>0</v>
      </c>
      <c r="D6" s="234" t="e">
        <f t="shared" si="0"/>
        <v>#DIV/0!</v>
      </c>
      <c r="E6" s="235"/>
    </row>
    <row r="7" s="116" customFormat="1" ht="22.5" customHeight="1" spans="1:5">
      <c r="A7" s="232" t="s">
        <v>175</v>
      </c>
      <c r="B7" s="233">
        <v>0</v>
      </c>
      <c r="C7" s="233">
        <v>0</v>
      </c>
      <c r="D7" s="234" t="e">
        <f t="shared" si="0"/>
        <v>#DIV/0!</v>
      </c>
      <c r="E7" s="235"/>
    </row>
    <row r="8" s="116" customFormat="1" ht="22.5" customHeight="1" spans="1:5">
      <c r="A8" s="232" t="s">
        <v>176</v>
      </c>
      <c r="B8" s="233">
        <v>0</v>
      </c>
      <c r="C8" s="233">
        <v>0</v>
      </c>
      <c r="D8" s="234" t="e">
        <f t="shared" si="0"/>
        <v>#DIV/0!</v>
      </c>
      <c r="E8" s="235"/>
    </row>
    <row r="9" s="116" customFormat="1" ht="22.5" customHeight="1" spans="1:5">
      <c r="A9" s="232" t="s">
        <v>177</v>
      </c>
      <c r="B9" s="233">
        <v>0</v>
      </c>
      <c r="C9" s="233">
        <v>0</v>
      </c>
      <c r="D9" s="234" t="e">
        <f t="shared" si="0"/>
        <v>#DIV/0!</v>
      </c>
      <c r="E9" s="235"/>
    </row>
    <row r="10" s="116" customFormat="1" ht="22.5" customHeight="1" spans="1:5">
      <c r="A10" s="232" t="s">
        <v>178</v>
      </c>
      <c r="B10" s="233">
        <v>0</v>
      </c>
      <c r="C10" s="233">
        <v>0</v>
      </c>
      <c r="D10" s="234" t="e">
        <f t="shared" si="0"/>
        <v>#DIV/0!</v>
      </c>
      <c r="E10" s="235"/>
    </row>
    <row r="11" s="116" customFormat="1" ht="22.5" customHeight="1" spans="1:5">
      <c r="A11" s="232" t="s">
        <v>179</v>
      </c>
      <c r="B11" s="233">
        <v>0</v>
      </c>
      <c r="C11" s="233">
        <v>0</v>
      </c>
      <c r="D11" s="234" t="e">
        <f t="shared" si="0"/>
        <v>#DIV/0!</v>
      </c>
      <c r="E11" s="235"/>
    </row>
    <row r="12" s="116" customFormat="1" ht="22.5" customHeight="1" spans="1:5">
      <c r="A12" s="232"/>
      <c r="B12" s="237"/>
      <c r="C12" s="238"/>
      <c r="D12" s="239"/>
      <c r="E12" s="235"/>
    </row>
    <row r="13" s="116" customFormat="1" ht="22.5" customHeight="1" spans="1:5">
      <c r="A13" s="240"/>
      <c r="B13" s="238"/>
      <c r="C13" s="238"/>
      <c r="D13" s="241"/>
      <c r="E13" s="235"/>
    </row>
    <row r="14" s="116" customFormat="1" ht="22.5" customHeight="1" spans="1:5">
      <c r="A14" s="232"/>
      <c r="B14" s="242"/>
      <c r="C14" s="242"/>
      <c r="D14" s="239"/>
      <c r="E14" s="235"/>
    </row>
    <row r="15" s="116" customFormat="1" ht="22.5" customHeight="1" spans="1:5">
      <c r="A15" s="232"/>
      <c r="B15" s="242"/>
      <c r="C15" s="242"/>
      <c r="D15" s="239"/>
      <c r="E15" s="235"/>
    </row>
    <row r="16" s="116" customFormat="1" ht="22.5" customHeight="1" spans="1:5">
      <c r="A16" s="232"/>
      <c r="B16" s="242"/>
      <c r="C16" s="242"/>
      <c r="D16" s="239"/>
      <c r="E16" s="235"/>
    </row>
    <row r="17" s="116" customFormat="1" ht="22.5" customHeight="1" spans="1:5">
      <c r="A17" s="232"/>
      <c r="B17" s="242"/>
      <c r="C17" s="242"/>
      <c r="D17" s="239"/>
      <c r="E17" s="235"/>
    </row>
    <row r="18" s="116" customFormat="1" ht="22.5" customHeight="1" spans="1:5">
      <c r="A18" s="232"/>
      <c r="B18" s="242"/>
      <c r="C18" s="242"/>
      <c r="D18" s="239"/>
      <c r="E18" s="235"/>
    </row>
    <row r="19" s="116" customFormat="1" ht="22.5" customHeight="1" spans="1:5">
      <c r="A19" s="232"/>
      <c r="B19" s="242"/>
      <c r="C19" s="242"/>
      <c r="D19" s="239"/>
      <c r="E19" s="235"/>
    </row>
    <row r="20" s="116" customFormat="1" ht="22.5" customHeight="1" spans="1:5">
      <c r="A20" s="232"/>
      <c r="B20" s="242"/>
      <c r="C20" s="242"/>
      <c r="D20" s="239"/>
      <c r="E20" s="235"/>
    </row>
    <row r="21" s="116" customFormat="1" ht="22.5" customHeight="1" spans="1:5">
      <c r="A21" s="240" t="s">
        <v>151</v>
      </c>
      <c r="B21" s="243">
        <f>SUM(B4:B11)</f>
        <v>0</v>
      </c>
      <c r="C21" s="243">
        <f>SUM(C4:C11)</f>
        <v>0</v>
      </c>
      <c r="D21" s="244" t="e">
        <f t="shared" ref="D21:D23" si="1">(C21/B21-1)*100</f>
        <v>#DIV/0!</v>
      </c>
      <c r="E21" s="235"/>
    </row>
    <row r="22" s="116" customFormat="1" ht="22.5" customHeight="1" spans="1:5">
      <c r="A22" s="245" t="s">
        <v>180</v>
      </c>
      <c r="B22" s="233">
        <v>0</v>
      </c>
      <c r="C22" s="233">
        <v>0</v>
      </c>
      <c r="D22" s="239" t="e">
        <f t="shared" si="1"/>
        <v>#DIV/0!</v>
      </c>
      <c r="E22" s="235"/>
    </row>
    <row r="23" s="116" customFormat="1" ht="22.5" customHeight="1" spans="1:5">
      <c r="A23" s="245" t="s">
        <v>153</v>
      </c>
      <c r="B23" s="233">
        <v>0</v>
      </c>
      <c r="C23" s="233">
        <v>0</v>
      </c>
      <c r="D23" s="239" t="e">
        <f t="shared" si="1"/>
        <v>#DIV/0!</v>
      </c>
      <c r="E23" s="235"/>
    </row>
    <row r="24" s="116" customFormat="1" ht="22.5" customHeight="1" spans="1:5">
      <c r="A24" s="232"/>
      <c r="B24" s="237"/>
      <c r="C24" s="237"/>
      <c r="D24" s="239"/>
      <c r="E24" s="235"/>
    </row>
    <row r="25" s="116" customFormat="1" ht="22.5" customHeight="1" spans="1:5">
      <c r="A25" s="232"/>
      <c r="B25" s="237"/>
      <c r="C25" s="237"/>
      <c r="D25" s="239"/>
      <c r="E25" s="235"/>
    </row>
    <row r="26" s="116" customFormat="1" ht="21" customHeight="1" spans="1:5">
      <c r="A26" s="246" t="s">
        <v>181</v>
      </c>
      <c r="B26" s="247">
        <f>SUM(B21:B23)</f>
        <v>0</v>
      </c>
      <c r="C26" s="248">
        <f>SUM(C21:C23)</f>
        <v>0</v>
      </c>
      <c r="D26" s="249" t="e">
        <f>(C26/B26-1)*100</f>
        <v>#DIV/0!</v>
      </c>
      <c r="E26" s="235"/>
    </row>
    <row r="27" s="116" customFormat="1" ht="21" customHeight="1" spans="1:5">
      <c r="A27" s="154"/>
      <c r="B27" s="231"/>
      <c r="C27" s="231"/>
      <c r="D27" s="250"/>
      <c r="E27" s="231"/>
    </row>
    <row r="28" s="116" customFormat="1" ht="21" customHeight="1" spans="1:4">
      <c r="A28" s="128" t="s">
        <v>169</v>
      </c>
      <c r="B28" s="251"/>
      <c r="C28" s="251"/>
      <c r="D28" s="251"/>
    </row>
  </sheetData>
  <mergeCells count="2">
    <mergeCell ref="A1:D1"/>
    <mergeCell ref="C2:D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Zeros="0" workbookViewId="0">
      <selection activeCell="H33" sqref="H33"/>
    </sheetView>
  </sheetViews>
  <sheetFormatPr defaultColWidth="9" defaultRowHeight="14.25" outlineLevelCol="5"/>
  <cols>
    <col min="1" max="1" width="33.6" customWidth="1"/>
    <col min="2" max="4" width="15" customWidth="1"/>
    <col min="8" max="8" width="10.4" customWidth="1"/>
    <col min="9" max="9" width="9.7" customWidth="1"/>
  </cols>
  <sheetData>
    <row r="1" ht="21" customHeight="1" spans="1:4">
      <c r="A1" s="87" t="s">
        <v>182</v>
      </c>
      <c r="B1" s="87"/>
      <c r="C1" s="87"/>
      <c r="D1" s="87"/>
    </row>
    <row r="2" ht="16.5" customHeight="1" spans="1:4">
      <c r="A2" s="137" t="s">
        <v>183</v>
      </c>
      <c r="B2" s="88"/>
      <c r="C2" s="90" t="s">
        <v>29</v>
      </c>
      <c r="D2" s="90"/>
    </row>
    <row r="3" ht="36.75" customHeight="1" spans="1:5">
      <c r="A3" s="91" t="s">
        <v>30</v>
      </c>
      <c r="B3" s="214" t="s">
        <v>184</v>
      </c>
      <c r="C3" s="214" t="s">
        <v>185</v>
      </c>
      <c r="D3" s="93" t="s">
        <v>35</v>
      </c>
      <c r="E3" s="94"/>
    </row>
    <row r="4" ht="21.75" customHeight="1" spans="1:6">
      <c r="A4" s="94" t="s">
        <v>36</v>
      </c>
      <c r="B4" s="158">
        <f>SUM(B5:B18)</f>
        <v>17186</v>
      </c>
      <c r="C4" s="158">
        <f>SUM(C5:C18)</f>
        <v>11000</v>
      </c>
      <c r="D4" s="97">
        <f>(C4/B4-1)*100</f>
        <v>-35.9944140579542</v>
      </c>
      <c r="E4" s="101"/>
      <c r="F4" s="99"/>
    </row>
    <row r="5" ht="21.75" customHeight="1" spans="1:6">
      <c r="A5" s="101" t="s">
        <v>37</v>
      </c>
      <c r="B5" s="197">
        <v>7100</v>
      </c>
      <c r="C5" s="197">
        <v>5110</v>
      </c>
      <c r="D5" s="97">
        <f t="shared" ref="D5:D34" si="0">(C5/B5-1)*100</f>
        <v>-28.0281690140845</v>
      </c>
      <c r="E5" s="101"/>
      <c r="F5" s="99"/>
    </row>
    <row r="6" ht="21.75" customHeight="1" spans="1:6">
      <c r="A6" s="101" t="s">
        <v>38</v>
      </c>
      <c r="B6" s="197">
        <v>1800</v>
      </c>
      <c r="C6" s="197">
        <v>1730</v>
      </c>
      <c r="D6" s="97"/>
      <c r="E6" s="101"/>
      <c r="F6" s="99"/>
    </row>
    <row r="7" ht="21.75" customHeight="1" spans="1:6">
      <c r="A7" s="101" t="s">
        <v>39</v>
      </c>
      <c r="B7" s="197">
        <v>3100</v>
      </c>
      <c r="C7" s="197">
        <v>2125</v>
      </c>
      <c r="D7" s="97">
        <f t="shared" si="0"/>
        <v>-31.4516129032258</v>
      </c>
      <c r="E7" s="101"/>
      <c r="F7" s="99"/>
    </row>
    <row r="8" ht="21.75" customHeight="1" spans="1:6">
      <c r="A8" s="101" t="s">
        <v>40</v>
      </c>
      <c r="B8" s="197">
        <v>300</v>
      </c>
      <c r="C8" s="197">
        <v>25</v>
      </c>
      <c r="D8" s="97">
        <f t="shared" si="0"/>
        <v>-91.6666666666667</v>
      </c>
      <c r="E8" s="101"/>
      <c r="F8" s="99"/>
    </row>
    <row r="9" ht="21.75" customHeight="1" spans="1:6">
      <c r="A9" s="101" t="s">
        <v>41</v>
      </c>
      <c r="B9" s="197">
        <v>1100</v>
      </c>
      <c r="C9" s="197">
        <v>700</v>
      </c>
      <c r="D9" s="97">
        <f t="shared" si="0"/>
        <v>-36.3636363636364</v>
      </c>
      <c r="E9" s="101"/>
      <c r="F9" s="99"/>
    </row>
    <row r="10" ht="21.75" customHeight="1" spans="1:6">
      <c r="A10" s="101" t="s">
        <v>42</v>
      </c>
      <c r="B10" s="197">
        <v>500</v>
      </c>
      <c r="C10" s="197">
        <v>400</v>
      </c>
      <c r="D10" s="97">
        <f t="shared" si="0"/>
        <v>-20</v>
      </c>
      <c r="E10" s="101"/>
      <c r="F10" s="99"/>
    </row>
    <row r="11" ht="21.75" customHeight="1" spans="1:6">
      <c r="A11" s="101" t="s">
        <v>43</v>
      </c>
      <c r="B11" s="197">
        <v>300</v>
      </c>
      <c r="C11" s="197">
        <v>200</v>
      </c>
      <c r="D11" s="97">
        <f t="shared" si="0"/>
        <v>-33.3333333333333</v>
      </c>
      <c r="E11" s="101"/>
      <c r="F11" s="99"/>
    </row>
    <row r="12" ht="21.75" customHeight="1" spans="1:6">
      <c r="A12" s="101" t="s">
        <v>44</v>
      </c>
      <c r="B12" s="197">
        <v>390</v>
      </c>
      <c r="C12" s="197">
        <v>260</v>
      </c>
      <c r="D12" s="97">
        <f t="shared" si="0"/>
        <v>-33.3333333333333</v>
      </c>
      <c r="E12" s="101"/>
      <c r="F12" s="99"/>
    </row>
    <row r="13" ht="21.75" customHeight="1" spans="1:6">
      <c r="A13" s="101" t="s">
        <v>45</v>
      </c>
      <c r="B13" s="197">
        <v>300</v>
      </c>
      <c r="C13" s="197">
        <v>20</v>
      </c>
      <c r="D13" s="97">
        <f t="shared" si="0"/>
        <v>-93.3333333333333</v>
      </c>
      <c r="E13" s="101"/>
      <c r="F13" s="99"/>
    </row>
    <row r="14" ht="21.75" customHeight="1" spans="1:6">
      <c r="A14" s="101" t="s">
        <v>46</v>
      </c>
      <c r="B14" s="197">
        <v>300</v>
      </c>
      <c r="C14" s="197">
        <v>130</v>
      </c>
      <c r="D14" s="97">
        <f t="shared" si="0"/>
        <v>-56.6666666666667</v>
      </c>
      <c r="E14" s="101"/>
      <c r="F14" s="99"/>
    </row>
    <row r="15" ht="21.75" customHeight="1" spans="1:6">
      <c r="A15" s="101" t="s">
        <v>47</v>
      </c>
      <c r="B15" s="197">
        <v>1500</v>
      </c>
      <c r="C15" s="197">
        <v>100</v>
      </c>
      <c r="D15" s="97">
        <f t="shared" si="0"/>
        <v>-93.3333333333333</v>
      </c>
      <c r="E15" s="101"/>
      <c r="F15" s="99"/>
    </row>
    <row r="16" ht="21.75" customHeight="1" spans="1:6">
      <c r="A16" s="101" t="s">
        <v>48</v>
      </c>
      <c r="B16" s="197">
        <v>496</v>
      </c>
      <c r="C16" s="197">
        <v>200</v>
      </c>
      <c r="D16" s="97">
        <f t="shared" si="0"/>
        <v>-59.6774193548387</v>
      </c>
      <c r="E16" s="101"/>
      <c r="F16" s="99"/>
    </row>
    <row r="17" ht="21.75" customHeight="1" spans="1:6">
      <c r="A17" s="224" t="s">
        <v>49</v>
      </c>
      <c r="B17" s="197"/>
      <c r="C17" s="197"/>
      <c r="D17" s="97" t="e">
        <f t="shared" si="0"/>
        <v>#DIV/0!</v>
      </c>
      <c r="E17" s="101"/>
      <c r="F17" s="99"/>
    </row>
    <row r="18" ht="21.75" customHeight="1" spans="1:6">
      <c r="A18" s="224" t="s">
        <v>50</v>
      </c>
      <c r="B18" s="197"/>
      <c r="C18" s="197"/>
      <c r="D18" s="97"/>
      <c r="E18" s="101"/>
      <c r="F18" s="99"/>
    </row>
    <row r="19" ht="21.75" customHeight="1" spans="1:6">
      <c r="A19" s="94" t="s">
        <v>51</v>
      </c>
      <c r="B19" s="158">
        <f>SUM(B20:B26)</f>
        <v>7810</v>
      </c>
      <c r="C19" s="158">
        <f>SUM(C20:C26)</f>
        <v>4814</v>
      </c>
      <c r="D19" s="97">
        <f t="shared" si="0"/>
        <v>-38.3610755441741</v>
      </c>
      <c r="E19" s="101"/>
      <c r="F19" s="99"/>
    </row>
    <row r="20" ht="21.75" customHeight="1" spans="1:6">
      <c r="A20" s="94" t="s">
        <v>52</v>
      </c>
      <c r="B20" s="197">
        <v>980</v>
      </c>
      <c r="C20" s="197">
        <v>800</v>
      </c>
      <c r="D20" s="97">
        <f t="shared" si="0"/>
        <v>-18.3673469387755</v>
      </c>
      <c r="E20" s="101"/>
      <c r="F20" s="99"/>
    </row>
    <row r="21" ht="21.75" customHeight="1" spans="1:6">
      <c r="A21" s="94" t="s">
        <v>53</v>
      </c>
      <c r="B21" s="197">
        <v>5560</v>
      </c>
      <c r="C21" s="197">
        <v>1803</v>
      </c>
      <c r="D21" s="97">
        <f t="shared" si="0"/>
        <v>-67.5719424460432</v>
      </c>
      <c r="E21" s="101"/>
      <c r="F21" s="99"/>
    </row>
    <row r="22" ht="21.75" customHeight="1" spans="1:6">
      <c r="A22" s="94" t="s">
        <v>54</v>
      </c>
      <c r="B22" s="197">
        <v>720</v>
      </c>
      <c r="C22" s="197">
        <v>674</v>
      </c>
      <c r="D22" s="97">
        <f t="shared" si="0"/>
        <v>-6.38888888888889</v>
      </c>
      <c r="E22" s="101"/>
      <c r="F22" s="99"/>
    </row>
    <row r="23" ht="21.75" customHeight="1" spans="1:6">
      <c r="A23" s="94" t="s">
        <v>55</v>
      </c>
      <c r="B23" s="197"/>
      <c r="C23" s="197"/>
      <c r="D23" s="97" t="e">
        <f t="shared" si="0"/>
        <v>#DIV/0!</v>
      </c>
      <c r="E23" s="101"/>
      <c r="F23" s="99"/>
    </row>
    <row r="24" ht="21.75" customHeight="1" spans="1:6">
      <c r="A24" s="94" t="s">
        <v>56</v>
      </c>
      <c r="B24" s="197">
        <v>550</v>
      </c>
      <c r="C24" s="197">
        <v>1500</v>
      </c>
      <c r="D24" s="97">
        <f t="shared" si="0"/>
        <v>172.727272727273</v>
      </c>
      <c r="E24" s="101"/>
      <c r="F24" s="99"/>
    </row>
    <row r="25" ht="21.75" customHeight="1" spans="1:6">
      <c r="A25" s="107" t="s">
        <v>186</v>
      </c>
      <c r="B25" s="197"/>
      <c r="C25" s="197">
        <v>37</v>
      </c>
      <c r="D25" s="97" t="e">
        <f t="shared" si="0"/>
        <v>#DIV/0!</v>
      </c>
      <c r="E25" s="101"/>
      <c r="F25" s="99"/>
    </row>
    <row r="26" ht="21.75" customHeight="1" spans="1:6">
      <c r="A26" s="94" t="s">
        <v>58</v>
      </c>
      <c r="B26" s="197"/>
      <c r="C26" s="197"/>
      <c r="D26" s="97" t="e">
        <f t="shared" si="0"/>
        <v>#DIV/0!</v>
      </c>
      <c r="E26" s="101"/>
      <c r="F26" s="99"/>
    </row>
    <row r="27" ht="21.75" customHeight="1" spans="1:6">
      <c r="A27" s="148" t="s">
        <v>59</v>
      </c>
      <c r="B27" s="225">
        <f>SUM(B4,B19)</f>
        <v>24996</v>
      </c>
      <c r="C27" s="225">
        <f>SUM(C4,C19)</f>
        <v>15814</v>
      </c>
      <c r="D27" s="149">
        <f t="shared" si="0"/>
        <v>-36.7338774203873</v>
      </c>
      <c r="E27" s="101"/>
      <c r="F27" s="99"/>
    </row>
    <row r="28" ht="21.75" customHeight="1" spans="1:6">
      <c r="A28" s="160" t="s">
        <v>187</v>
      </c>
      <c r="B28" s="219">
        <f>SUM(B29:B33)</f>
        <v>44004</v>
      </c>
      <c r="C28" s="219">
        <f>SUM(C29:C33)</f>
        <v>41564</v>
      </c>
      <c r="D28" s="149">
        <f t="shared" si="0"/>
        <v>-5.54495045904918</v>
      </c>
      <c r="E28" s="101"/>
      <c r="F28" s="99"/>
    </row>
    <row r="29" ht="21.75" customHeight="1" spans="1:6">
      <c r="A29" s="107" t="s">
        <v>61</v>
      </c>
      <c r="B29" s="197">
        <v>36000</v>
      </c>
      <c r="C29" s="197">
        <v>35501</v>
      </c>
      <c r="D29" s="97">
        <f t="shared" si="0"/>
        <v>-1.38611111111111</v>
      </c>
      <c r="E29" s="101"/>
      <c r="F29" s="99"/>
    </row>
    <row r="30" ht="21.75" customHeight="1" spans="1:6">
      <c r="A30" s="107" t="s">
        <v>62</v>
      </c>
      <c r="B30" s="197"/>
      <c r="C30" s="197"/>
      <c r="D30" s="97"/>
      <c r="E30" s="101"/>
      <c r="F30" s="99"/>
    </row>
    <row r="31" ht="21.75" customHeight="1" spans="1:6">
      <c r="A31" s="107" t="s">
        <v>63</v>
      </c>
      <c r="B31" s="197">
        <v>2000</v>
      </c>
      <c r="C31" s="197">
        <v>58</v>
      </c>
      <c r="D31" s="97">
        <f>(C31/B31-1)*100</f>
        <v>-97.1</v>
      </c>
      <c r="E31" s="101"/>
      <c r="F31" s="99"/>
    </row>
    <row r="32" ht="21.75" customHeight="1" spans="1:6">
      <c r="A32" s="107" t="s">
        <v>64</v>
      </c>
      <c r="B32" s="197">
        <v>4</v>
      </c>
      <c r="C32" s="197">
        <v>5</v>
      </c>
      <c r="D32" s="97">
        <f>(C32/B32-1)*100</f>
        <v>25</v>
      </c>
      <c r="E32" s="101"/>
      <c r="F32" s="99"/>
    </row>
    <row r="33" s="99" customFormat="1" ht="21.75" customHeight="1" spans="1:5">
      <c r="A33" s="143" t="s">
        <v>65</v>
      </c>
      <c r="B33" s="198">
        <v>6000</v>
      </c>
      <c r="C33" s="198">
        <v>6000</v>
      </c>
      <c r="D33" s="97">
        <f t="shared" si="0"/>
        <v>0</v>
      </c>
      <c r="E33" s="101"/>
    </row>
    <row r="34" ht="21.75" customHeight="1" spans="1:6">
      <c r="A34" s="108" t="s">
        <v>66</v>
      </c>
      <c r="B34" s="226">
        <f>SUM(B27:B28)</f>
        <v>69000</v>
      </c>
      <c r="C34" s="226">
        <f>SUM(C27:C28)</f>
        <v>57378</v>
      </c>
      <c r="D34" s="210">
        <f t="shared" si="0"/>
        <v>-16.8434782608696</v>
      </c>
      <c r="E34" s="101"/>
      <c r="F34" s="99"/>
    </row>
    <row r="35" ht="21" customHeight="1"/>
    <row r="36" ht="21" customHeight="1"/>
    <row r="37" ht="21" customHeight="1"/>
  </sheetData>
  <mergeCells count="2">
    <mergeCell ref="A1:D1"/>
    <mergeCell ref="C2:D2"/>
  </mergeCells>
  <pageMargins left="0.865277777777778" right="0.747916666666667" top="0.61875" bottom="0.738888888888889" header="0.21875" footer="0.511805555555556"/>
  <pageSetup paperSize="9" scale="95" firstPageNumber="9" orientation="portrait" useFirstPageNumber="1"/>
  <headerFooter alignWithMargins="0">
    <oddFooter>&amp;C13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topLeftCell="A22" workbookViewId="0">
      <selection activeCell="C33" sqref="C33"/>
    </sheetView>
  </sheetViews>
  <sheetFormatPr defaultColWidth="9" defaultRowHeight="14.25" outlineLevelCol="5"/>
  <cols>
    <col min="1" max="1" width="33" customWidth="1"/>
    <col min="2" max="4" width="15" customWidth="1"/>
    <col min="5" max="5" width="12.2" customWidth="1"/>
    <col min="8" max="8" width="10.4" customWidth="1"/>
    <col min="9" max="9" width="9.7" customWidth="1"/>
  </cols>
  <sheetData>
    <row r="1" ht="26.25" customHeight="1" spans="1:4">
      <c r="A1" s="87" t="s">
        <v>188</v>
      </c>
      <c r="B1" s="87"/>
      <c r="C1" s="87"/>
      <c r="D1" s="87"/>
    </row>
    <row r="2" ht="26.25" customHeight="1" spans="1:4">
      <c r="A2" s="137" t="s">
        <v>189</v>
      </c>
      <c r="B2" s="88"/>
      <c r="C2" s="90" t="s">
        <v>29</v>
      </c>
      <c r="D2" s="90"/>
    </row>
    <row r="3" ht="52.5" customHeight="1" spans="1:5">
      <c r="A3" s="91" t="s">
        <v>30</v>
      </c>
      <c r="B3" s="214" t="s">
        <v>190</v>
      </c>
      <c r="C3" s="214" t="s">
        <v>185</v>
      </c>
      <c r="D3" s="93" t="s">
        <v>35</v>
      </c>
      <c r="E3" s="94"/>
    </row>
    <row r="4" ht="22.5" customHeight="1" spans="1:6">
      <c r="A4" s="215" t="s">
        <v>69</v>
      </c>
      <c r="B4" s="197">
        <v>11711</v>
      </c>
      <c r="C4" s="197">
        <v>12489</v>
      </c>
      <c r="D4" s="97">
        <f>(C4/B4-1)*100</f>
        <v>6.64332678678166</v>
      </c>
      <c r="E4" s="216"/>
      <c r="F4" s="99"/>
    </row>
    <row r="5" ht="22.5" customHeight="1" spans="1:6">
      <c r="A5" s="215" t="s">
        <v>70</v>
      </c>
      <c r="B5" s="197">
        <v>0</v>
      </c>
      <c r="C5" s="197"/>
      <c r="D5" s="97"/>
      <c r="E5" s="216"/>
      <c r="F5" s="99"/>
    </row>
    <row r="6" ht="22.5" customHeight="1" spans="1:6">
      <c r="A6" s="215" t="s">
        <v>71</v>
      </c>
      <c r="B6" s="197">
        <v>27</v>
      </c>
      <c r="C6" s="197">
        <v>51</v>
      </c>
      <c r="D6" s="97">
        <f t="shared" ref="D6:D33" si="0">(C6/B6-1)*100</f>
        <v>88.8888888888889</v>
      </c>
      <c r="E6" s="216"/>
      <c r="F6" s="99"/>
    </row>
    <row r="7" ht="22.5" customHeight="1" spans="1:6">
      <c r="A7" s="215" t="s">
        <v>72</v>
      </c>
      <c r="B7" s="197">
        <v>9017</v>
      </c>
      <c r="C7" s="197">
        <v>10066</v>
      </c>
      <c r="D7" s="97">
        <f t="shared" si="0"/>
        <v>11.6335810136409</v>
      </c>
      <c r="E7" s="216"/>
      <c r="F7" s="99"/>
    </row>
    <row r="8" ht="22.5" customHeight="1" spans="1:6">
      <c r="A8" s="215" t="s">
        <v>73</v>
      </c>
      <c r="B8" s="197">
        <v>3523</v>
      </c>
      <c r="C8" s="197">
        <v>4783</v>
      </c>
      <c r="D8" s="97">
        <f t="shared" si="0"/>
        <v>35.7649730343457</v>
      </c>
      <c r="E8" s="216"/>
      <c r="F8" s="99"/>
    </row>
    <row r="9" ht="22.5" customHeight="1" spans="1:6">
      <c r="A9" s="215" t="s">
        <v>74</v>
      </c>
      <c r="B9" s="197">
        <v>111</v>
      </c>
      <c r="C9" s="197">
        <v>193</v>
      </c>
      <c r="D9" s="97">
        <f t="shared" si="0"/>
        <v>73.8738738738739</v>
      </c>
      <c r="E9" s="216"/>
      <c r="F9" s="99"/>
    </row>
    <row r="10" ht="22.5" customHeight="1" spans="1:6">
      <c r="A10" s="217" t="s">
        <v>75</v>
      </c>
      <c r="B10" s="197">
        <v>5745</v>
      </c>
      <c r="C10" s="197">
        <v>471</v>
      </c>
      <c r="D10" s="97">
        <f t="shared" si="0"/>
        <v>-91.8015665796345</v>
      </c>
      <c r="E10" s="216"/>
      <c r="F10" s="99"/>
    </row>
    <row r="11" ht="22.5" customHeight="1" spans="1:6">
      <c r="A11" s="215" t="s">
        <v>76</v>
      </c>
      <c r="B11" s="197">
        <v>4289</v>
      </c>
      <c r="C11" s="197">
        <v>5525</v>
      </c>
      <c r="D11" s="97">
        <f t="shared" si="0"/>
        <v>28.8179062718583</v>
      </c>
      <c r="E11" s="216"/>
      <c r="F11" s="99"/>
    </row>
    <row r="12" ht="22.5" customHeight="1" spans="1:6">
      <c r="A12" s="217" t="s">
        <v>77</v>
      </c>
      <c r="B12" s="197">
        <v>3567</v>
      </c>
      <c r="C12" s="197">
        <v>4223</v>
      </c>
      <c r="D12" s="97">
        <f t="shared" si="0"/>
        <v>18.3908045977011</v>
      </c>
      <c r="E12" s="216"/>
      <c r="F12" s="99"/>
    </row>
    <row r="13" ht="22.5" customHeight="1" spans="1:6">
      <c r="A13" s="215" t="s">
        <v>78</v>
      </c>
      <c r="B13" s="197">
        <v>2043</v>
      </c>
      <c r="C13" s="197">
        <v>528</v>
      </c>
      <c r="D13" s="97">
        <f t="shared" si="0"/>
        <v>-74.1556534508076</v>
      </c>
      <c r="E13" s="216"/>
      <c r="F13" s="99"/>
    </row>
    <row r="14" ht="22.5" customHeight="1" spans="1:6">
      <c r="A14" s="215" t="s">
        <v>79</v>
      </c>
      <c r="B14" s="197">
        <v>4565</v>
      </c>
      <c r="C14" s="197">
        <v>4208</v>
      </c>
      <c r="D14" s="97">
        <f t="shared" si="0"/>
        <v>-7.82037239868565</v>
      </c>
      <c r="E14" s="216"/>
      <c r="F14" s="99"/>
    </row>
    <row r="15" ht="22.5" customHeight="1" spans="1:6">
      <c r="A15" s="215" t="s">
        <v>80</v>
      </c>
      <c r="B15" s="197">
        <v>2845</v>
      </c>
      <c r="C15" s="197">
        <v>2541</v>
      </c>
      <c r="D15" s="97">
        <f t="shared" si="0"/>
        <v>-10.6854130052724</v>
      </c>
      <c r="E15" s="216"/>
      <c r="F15" s="99"/>
    </row>
    <row r="16" ht="22.5" customHeight="1" spans="1:6">
      <c r="A16" s="215" t="s">
        <v>81</v>
      </c>
      <c r="B16" s="197">
        <v>105</v>
      </c>
      <c r="C16" s="197">
        <v>148</v>
      </c>
      <c r="D16" s="97">
        <f t="shared" si="0"/>
        <v>40.952380952381</v>
      </c>
      <c r="E16" s="216"/>
      <c r="F16" s="99"/>
    </row>
    <row r="17" ht="22.5" customHeight="1" spans="1:6">
      <c r="A17" s="217" t="s">
        <v>191</v>
      </c>
      <c r="B17" s="197">
        <v>2275</v>
      </c>
      <c r="C17" s="197">
        <v>153</v>
      </c>
      <c r="D17" s="97">
        <f t="shared" si="0"/>
        <v>-93.2747252747253</v>
      </c>
      <c r="E17" s="216"/>
      <c r="F17" s="99"/>
    </row>
    <row r="18" ht="22.5" customHeight="1" spans="1:6">
      <c r="A18" s="215" t="s">
        <v>83</v>
      </c>
      <c r="B18" s="197">
        <v>0</v>
      </c>
      <c r="C18" s="197">
        <v>0</v>
      </c>
      <c r="D18" s="97" t="e">
        <f t="shared" si="0"/>
        <v>#DIV/0!</v>
      </c>
      <c r="E18" s="216"/>
      <c r="F18" s="99"/>
    </row>
    <row r="19" ht="22.5" customHeight="1" spans="1:6">
      <c r="A19" s="215" t="s">
        <v>84</v>
      </c>
      <c r="B19" s="197">
        <v>6</v>
      </c>
      <c r="C19" s="197">
        <v>3</v>
      </c>
      <c r="D19" s="97">
        <f t="shared" si="0"/>
        <v>-50</v>
      </c>
      <c r="E19" s="216"/>
      <c r="F19" s="99"/>
    </row>
    <row r="20" ht="22.5" customHeight="1" spans="1:6">
      <c r="A20" s="217" t="s">
        <v>85</v>
      </c>
      <c r="B20" s="197">
        <v>67</v>
      </c>
      <c r="C20" s="197">
        <v>46</v>
      </c>
      <c r="D20" s="97">
        <f t="shared" si="0"/>
        <v>-31.3432835820896</v>
      </c>
      <c r="E20" s="216"/>
      <c r="F20" s="99"/>
    </row>
    <row r="21" ht="22.5" customHeight="1" spans="1:6">
      <c r="A21" s="215" t="s">
        <v>86</v>
      </c>
      <c r="B21" s="197">
        <v>243</v>
      </c>
      <c r="C21" s="197">
        <v>45</v>
      </c>
      <c r="D21" s="97">
        <f t="shared" si="0"/>
        <v>-81.4814814814815</v>
      </c>
      <c r="E21" s="216"/>
      <c r="F21" s="99"/>
    </row>
    <row r="22" ht="22.5" customHeight="1" spans="1:6">
      <c r="A22" s="215" t="s">
        <v>87</v>
      </c>
      <c r="B22" s="185">
        <v>30</v>
      </c>
      <c r="C22" s="197">
        <v>0</v>
      </c>
      <c r="D22" s="97">
        <f t="shared" si="0"/>
        <v>-100</v>
      </c>
      <c r="E22" s="216"/>
      <c r="F22" s="99"/>
    </row>
    <row r="23" ht="22.5" customHeight="1" spans="1:6">
      <c r="A23" s="217" t="s">
        <v>88</v>
      </c>
      <c r="B23" s="185">
        <v>726</v>
      </c>
      <c r="C23" s="199">
        <v>723</v>
      </c>
      <c r="D23" s="97"/>
      <c r="E23" s="216"/>
      <c r="F23" s="99"/>
    </row>
    <row r="24" ht="22.5" customHeight="1" spans="1:6">
      <c r="A24" s="217" t="s">
        <v>89</v>
      </c>
      <c r="B24" s="185"/>
      <c r="C24" s="199">
        <v>500</v>
      </c>
      <c r="D24" s="97"/>
      <c r="E24" s="216"/>
      <c r="F24" s="99"/>
    </row>
    <row r="25" ht="22.5" customHeight="1" spans="1:6">
      <c r="A25" s="217" t="s">
        <v>90</v>
      </c>
      <c r="B25" s="185">
        <v>50</v>
      </c>
      <c r="C25" s="199">
        <v>8</v>
      </c>
      <c r="D25" s="97">
        <f t="shared" si="0"/>
        <v>-84</v>
      </c>
      <c r="E25" s="216"/>
      <c r="F25" s="99"/>
    </row>
    <row r="26" ht="22.5" customHeight="1" spans="1:6">
      <c r="A26" s="217" t="s">
        <v>91</v>
      </c>
      <c r="B26" s="185">
        <v>1170</v>
      </c>
      <c r="C26" s="199">
        <v>1308</v>
      </c>
      <c r="D26" s="97">
        <f t="shared" si="0"/>
        <v>11.7948717948718</v>
      </c>
      <c r="E26" s="216"/>
      <c r="F26" s="99"/>
    </row>
    <row r="27" ht="22.5" customHeight="1" spans="1:6">
      <c r="A27" s="218" t="s">
        <v>92</v>
      </c>
      <c r="B27" s="219">
        <f>SUM(B4:B26)</f>
        <v>52115</v>
      </c>
      <c r="C27" s="219">
        <f>SUM(C4:C26)</f>
        <v>48012</v>
      </c>
      <c r="D27" s="149">
        <f t="shared" si="0"/>
        <v>-7.87297323227477</v>
      </c>
      <c r="E27" s="216"/>
      <c r="F27" s="99"/>
    </row>
    <row r="28" ht="22.5" customHeight="1" spans="1:6">
      <c r="A28" s="160" t="s">
        <v>192</v>
      </c>
      <c r="B28" s="220">
        <f>SUM(B29:B32)</f>
        <v>31725</v>
      </c>
      <c r="C28" s="220">
        <f>SUM(C29:C32)</f>
        <v>9366</v>
      </c>
      <c r="D28" s="149">
        <f t="shared" si="0"/>
        <v>-70.4775413711584</v>
      </c>
      <c r="E28" s="216"/>
      <c r="F28" s="99"/>
    </row>
    <row r="29" ht="22.5" customHeight="1" spans="1:6">
      <c r="A29" s="100" t="s">
        <v>94</v>
      </c>
      <c r="B29" s="197">
        <v>30616</v>
      </c>
      <c r="C29" s="199">
        <v>616</v>
      </c>
      <c r="D29" s="97">
        <f t="shared" si="0"/>
        <v>-97.9879801411027</v>
      </c>
      <c r="E29" s="216"/>
      <c r="F29" s="99"/>
    </row>
    <row r="30" ht="22.5" customHeight="1" spans="1:6">
      <c r="A30" s="101" t="s">
        <v>95</v>
      </c>
      <c r="B30" s="197"/>
      <c r="C30" s="199"/>
      <c r="D30" s="97" t="e">
        <f t="shared" si="0"/>
        <v>#DIV/0!</v>
      </c>
      <c r="E30" s="216"/>
      <c r="F30" s="99"/>
    </row>
    <row r="31" s="99" customFormat="1" ht="22.5" customHeight="1" spans="1:5">
      <c r="A31" s="95" t="s">
        <v>96</v>
      </c>
      <c r="B31" s="197">
        <v>1109</v>
      </c>
      <c r="C31" s="199">
        <v>8750</v>
      </c>
      <c r="D31" s="97">
        <f t="shared" si="0"/>
        <v>688.999098286745</v>
      </c>
      <c r="E31" s="216"/>
    </row>
    <row r="32" ht="22.5" customHeight="1" spans="1:6">
      <c r="A32" s="100" t="s">
        <v>97</v>
      </c>
      <c r="B32" s="184"/>
      <c r="C32" s="199"/>
      <c r="D32" s="97"/>
      <c r="E32" s="216"/>
      <c r="F32" s="99"/>
    </row>
    <row r="33" ht="21" customHeight="1" spans="1:6">
      <c r="A33" s="221" t="s">
        <v>98</v>
      </c>
      <c r="B33" s="222">
        <f>SUM(B27:B28)</f>
        <v>83840</v>
      </c>
      <c r="C33" s="222">
        <f>SUM(C27:C28)</f>
        <v>57378</v>
      </c>
      <c r="D33" s="110">
        <f t="shared" si="0"/>
        <v>-31.5625</v>
      </c>
      <c r="E33" s="216"/>
      <c r="F33" s="99"/>
    </row>
    <row r="34" ht="21" customHeight="1" spans="2:6">
      <c r="B34" s="223"/>
      <c r="C34" s="38"/>
      <c r="D34" s="99"/>
      <c r="E34" s="99"/>
      <c r="F34" s="99"/>
    </row>
    <row r="35" ht="21" customHeight="1" spans="3:6">
      <c r="C35" s="99"/>
      <c r="D35" s="99"/>
      <c r="E35" s="99"/>
      <c r="F35" s="99"/>
    </row>
  </sheetData>
  <mergeCells count="2">
    <mergeCell ref="A1:D1"/>
    <mergeCell ref="C2:D2"/>
  </mergeCells>
  <pageMargins left="0.904166666666667" right="0.747916666666667" top="0.588888888888889" bottom="0.579166666666667" header="0.511805555555556" footer="0.511805555555556"/>
  <pageSetup paperSize="9" scale="90" firstPageNumber="10" orientation="portrait" useFirstPageNumber="1"/>
  <headerFooter alignWithMargins="0">
    <oddFooter>&amp;C14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Zeros="0" zoomScale="85" zoomScaleNormal="85" topLeftCell="A13" workbookViewId="0">
      <selection activeCell="E30" sqref="E30"/>
    </sheetView>
  </sheetViews>
  <sheetFormatPr defaultColWidth="9" defaultRowHeight="14.25" outlineLevelCol="5"/>
  <cols>
    <col min="1" max="1" width="38.7" customWidth="1"/>
    <col min="2" max="3" width="15" style="136" customWidth="1"/>
    <col min="4" max="4" width="12.4" customWidth="1"/>
    <col min="5" max="5" width="11.5" customWidth="1"/>
    <col min="6" max="6" width="9" customWidth="1"/>
    <col min="8" max="8" width="10.4" customWidth="1"/>
    <col min="9" max="9" width="9.7" customWidth="1"/>
  </cols>
  <sheetData>
    <row r="1" ht="26.25" customHeight="1" spans="1:6">
      <c r="A1" s="87" t="s">
        <v>193</v>
      </c>
      <c r="B1" s="87"/>
      <c r="C1" s="87"/>
      <c r="D1" s="87"/>
      <c r="E1" s="204"/>
      <c r="F1" s="204"/>
    </row>
    <row r="2" ht="18.75" spans="1:6">
      <c r="A2" s="87" t="s">
        <v>194</v>
      </c>
      <c r="B2" s="87"/>
      <c r="C2" s="87"/>
      <c r="D2" s="87"/>
      <c r="E2" s="204"/>
      <c r="F2" s="204"/>
    </row>
    <row r="3" ht="21" customHeight="1" spans="1:4">
      <c r="A3" s="137" t="s">
        <v>195</v>
      </c>
      <c r="B3" s="163"/>
      <c r="C3" s="163"/>
      <c r="D3" s="90" t="s">
        <v>29</v>
      </c>
    </row>
    <row r="4" ht="52.5" customHeight="1" spans="1:6">
      <c r="A4" s="205" t="s">
        <v>30</v>
      </c>
      <c r="B4" s="165" t="s">
        <v>190</v>
      </c>
      <c r="C4" s="165" t="s">
        <v>185</v>
      </c>
      <c r="D4" s="93" t="s">
        <v>35</v>
      </c>
      <c r="E4" s="99"/>
      <c r="F4" s="99"/>
    </row>
    <row r="5" s="203" customFormat="1" ht="22.5" customHeight="1" spans="1:4">
      <c r="A5" s="166" t="s">
        <v>196</v>
      </c>
      <c r="B5" s="167">
        <f>SUM(B6:B9)</f>
        <v>284</v>
      </c>
      <c r="C5" s="167">
        <f>SUM(C6:C9)</f>
        <v>284</v>
      </c>
      <c r="D5" s="168">
        <f>(C5/B5-1)*100</f>
        <v>0</v>
      </c>
    </row>
    <row r="6" ht="22.5" customHeight="1" spans="1:6">
      <c r="A6" s="95" t="s">
        <v>197</v>
      </c>
      <c r="B6" s="170">
        <v>135</v>
      </c>
      <c r="C6" s="171">
        <v>135</v>
      </c>
      <c r="D6" s="172">
        <f>(C6/B6-1)*100</f>
        <v>0</v>
      </c>
      <c r="E6" s="99"/>
      <c r="F6" s="99"/>
    </row>
    <row r="7" ht="22.5" customHeight="1" spans="1:6">
      <c r="A7" s="95" t="s">
        <v>198</v>
      </c>
      <c r="B7" s="170"/>
      <c r="C7" s="171"/>
      <c r="D7" s="172"/>
      <c r="E7" s="99"/>
      <c r="F7" s="99"/>
    </row>
    <row r="8" ht="22.5" customHeight="1" spans="1:6">
      <c r="A8" s="95" t="s">
        <v>199</v>
      </c>
      <c r="B8" s="170"/>
      <c r="C8" s="171"/>
      <c r="D8" s="172"/>
      <c r="E8" s="99"/>
      <c r="F8" s="99"/>
    </row>
    <row r="9" ht="22.5" customHeight="1" spans="1:6">
      <c r="A9" s="95" t="s">
        <v>200</v>
      </c>
      <c r="B9" s="170">
        <v>149</v>
      </c>
      <c r="C9" s="171">
        <v>149</v>
      </c>
      <c r="E9" s="99"/>
      <c r="F9" s="99"/>
    </row>
    <row r="10" s="203" customFormat="1" ht="22.5" customHeight="1" spans="1:4">
      <c r="A10" s="175" t="s">
        <v>201</v>
      </c>
      <c r="B10" s="173">
        <f>SUM(B11:B29)</f>
        <v>54387</v>
      </c>
      <c r="C10" s="173">
        <f>SUM(C11:C29)</f>
        <v>35196</v>
      </c>
      <c r="D10" s="180">
        <f>(C10/B10-1)*100</f>
        <v>-35.2860058469855</v>
      </c>
    </row>
    <row r="11" ht="22.5" customHeight="1" spans="1:6">
      <c r="A11" s="100" t="s">
        <v>202</v>
      </c>
      <c r="B11" s="170">
        <v>54</v>
      </c>
      <c r="C11" s="147">
        <v>0</v>
      </c>
      <c r="D11" s="172"/>
      <c r="E11" s="99"/>
      <c r="F11" s="99"/>
    </row>
    <row r="12" ht="22.5" customHeight="1" spans="1:6">
      <c r="A12" s="100" t="s">
        <v>203</v>
      </c>
      <c r="B12" s="170">
        <v>50173</v>
      </c>
      <c r="C12" s="206">
        <v>33000</v>
      </c>
      <c r="D12" s="207">
        <f>(C12/B12-1)*100</f>
        <v>-34.2275725988081</v>
      </c>
      <c r="E12" s="99"/>
      <c r="F12" s="99"/>
    </row>
    <row r="13" ht="22.5" customHeight="1" spans="1:6">
      <c r="A13" s="100" t="s">
        <v>204</v>
      </c>
      <c r="B13" s="170">
        <v>20</v>
      </c>
      <c r="C13" s="206">
        <v>0</v>
      </c>
      <c r="D13" s="207"/>
      <c r="E13" s="99"/>
      <c r="F13" s="99"/>
    </row>
    <row r="14" ht="22.5" customHeight="1" spans="1:6">
      <c r="A14" s="169" t="s">
        <v>205</v>
      </c>
      <c r="B14" s="170">
        <v>713</v>
      </c>
      <c r="C14" s="206">
        <v>0</v>
      </c>
      <c r="D14" s="207"/>
      <c r="E14" s="99"/>
      <c r="F14" s="99"/>
    </row>
    <row r="15" ht="22.5" customHeight="1" spans="1:6">
      <c r="A15" s="100" t="s">
        <v>206</v>
      </c>
      <c r="B15" s="170"/>
      <c r="C15" s="206"/>
      <c r="D15" s="207"/>
      <c r="E15" s="99"/>
      <c r="F15" s="99"/>
    </row>
    <row r="16" ht="22.5" customHeight="1" spans="1:6">
      <c r="A16" s="169" t="s">
        <v>207</v>
      </c>
      <c r="B16" s="170"/>
      <c r="C16" s="206"/>
      <c r="D16" s="207"/>
      <c r="E16" s="99"/>
      <c r="F16" s="99"/>
    </row>
    <row r="17" ht="22.5" customHeight="1" spans="1:6">
      <c r="A17" s="169" t="s">
        <v>208</v>
      </c>
      <c r="B17" s="170"/>
      <c r="C17" s="206"/>
      <c r="D17" s="207"/>
      <c r="E17" s="99"/>
      <c r="F17" s="99"/>
    </row>
    <row r="18" ht="22.5" customHeight="1" spans="1:6">
      <c r="A18" s="100" t="s">
        <v>209</v>
      </c>
      <c r="B18" s="170">
        <v>473</v>
      </c>
      <c r="C18" s="206">
        <v>0</v>
      </c>
      <c r="D18" s="207"/>
      <c r="E18" s="99"/>
      <c r="F18" s="99"/>
    </row>
    <row r="19" ht="22.5" customHeight="1" spans="1:6">
      <c r="A19" s="169" t="s">
        <v>210</v>
      </c>
      <c r="B19" s="170">
        <v>1394</v>
      </c>
      <c r="C19" s="206"/>
      <c r="D19" s="207"/>
      <c r="E19" s="99"/>
      <c r="F19" s="99"/>
    </row>
    <row r="20" ht="22.5" customHeight="1" spans="1:6">
      <c r="A20" s="169" t="s">
        <v>211</v>
      </c>
      <c r="B20" s="170">
        <v>52</v>
      </c>
      <c r="C20" s="206">
        <v>75</v>
      </c>
      <c r="D20" s="207"/>
      <c r="E20" s="99"/>
      <c r="F20" s="99"/>
    </row>
    <row r="21" ht="22.5" customHeight="1" spans="1:6">
      <c r="A21" s="169" t="s">
        <v>212</v>
      </c>
      <c r="B21" s="170">
        <v>407</v>
      </c>
      <c r="C21" s="206">
        <v>318</v>
      </c>
      <c r="D21" s="207">
        <f>(C21/B21-1)*100</f>
        <v>-21.8673218673219</v>
      </c>
      <c r="E21" s="99"/>
      <c r="F21" s="99"/>
    </row>
    <row r="22" ht="22.5" customHeight="1" spans="1:6">
      <c r="A22" s="169" t="s">
        <v>213</v>
      </c>
      <c r="B22" s="170">
        <v>245</v>
      </c>
      <c r="C22" s="206">
        <v>229</v>
      </c>
      <c r="D22" s="207"/>
      <c r="E22" s="99"/>
      <c r="F22" s="99"/>
    </row>
    <row r="23" ht="22.5" customHeight="1" spans="1:6">
      <c r="A23" s="169" t="s">
        <v>214</v>
      </c>
      <c r="B23" s="170">
        <v>19</v>
      </c>
      <c r="C23" s="206">
        <v>4</v>
      </c>
      <c r="D23" s="207"/>
      <c r="E23" s="99"/>
      <c r="F23" s="99"/>
    </row>
    <row r="24" ht="22.5" customHeight="1" spans="1:6">
      <c r="A24" s="95" t="s">
        <v>215</v>
      </c>
      <c r="B24" s="170">
        <v>160</v>
      </c>
      <c r="C24" s="206">
        <v>467</v>
      </c>
      <c r="D24" s="207">
        <f>(C24/B24-1)*100</f>
        <v>191.875</v>
      </c>
      <c r="E24" s="99"/>
      <c r="F24" s="99"/>
    </row>
    <row r="25" ht="22.5" customHeight="1" spans="1:6">
      <c r="A25" s="95" t="s">
        <v>216</v>
      </c>
      <c r="B25" s="170">
        <v>285</v>
      </c>
      <c r="C25" s="206">
        <v>158</v>
      </c>
      <c r="D25" s="207"/>
      <c r="E25" s="99"/>
      <c r="F25" s="99"/>
    </row>
    <row r="26" ht="22.5" customHeight="1" spans="1:6">
      <c r="A26" s="95" t="s">
        <v>217</v>
      </c>
      <c r="B26" s="170">
        <v>392</v>
      </c>
      <c r="C26" s="206">
        <v>896</v>
      </c>
      <c r="D26" s="207"/>
      <c r="E26" s="99"/>
      <c r="F26" s="99"/>
    </row>
    <row r="27" ht="22.5" customHeight="1" spans="1:6">
      <c r="A27" s="95" t="s">
        <v>218</v>
      </c>
      <c r="B27" s="170"/>
      <c r="C27" s="206">
        <v>4</v>
      </c>
      <c r="D27" s="207"/>
      <c r="E27" s="99"/>
      <c r="F27" s="99"/>
    </row>
    <row r="28" ht="22.5" customHeight="1" spans="1:6">
      <c r="A28" s="95" t="s">
        <v>219</v>
      </c>
      <c r="B28" s="170"/>
      <c r="C28" s="206">
        <v>45</v>
      </c>
      <c r="D28" s="207"/>
      <c r="E28" s="99"/>
      <c r="F28" s="99"/>
    </row>
    <row r="29" s="203" customFormat="1" ht="22.5" customHeight="1" spans="1:4">
      <c r="A29" s="174" t="s">
        <v>220</v>
      </c>
      <c r="B29" s="170">
        <v>0</v>
      </c>
      <c r="C29" s="206"/>
      <c r="D29" s="207" t="e">
        <f>(C29/B29-1)*100</f>
        <v>#DIV/0!</v>
      </c>
    </row>
    <row r="30" ht="22.5" customHeight="1" spans="1:6">
      <c r="A30" s="175" t="s">
        <v>221</v>
      </c>
      <c r="B30" s="208">
        <v>4949</v>
      </c>
      <c r="C30" s="208">
        <v>21</v>
      </c>
      <c r="D30" s="168">
        <f>(C30/B30-1)*100</f>
        <v>-99.5756718528996</v>
      </c>
      <c r="E30" s="99"/>
      <c r="F30" s="99"/>
    </row>
    <row r="31" ht="22.5" customHeight="1" spans="1:6">
      <c r="A31" s="94"/>
      <c r="B31" s="141"/>
      <c r="C31" s="209"/>
      <c r="D31" s="207"/>
      <c r="E31" s="99"/>
      <c r="F31" s="99"/>
    </row>
    <row r="32" ht="22.5" customHeight="1" spans="1:6">
      <c r="A32" s="94"/>
      <c r="B32" s="141"/>
      <c r="C32" s="209"/>
      <c r="D32" s="207"/>
      <c r="E32" s="99"/>
      <c r="F32" s="99"/>
    </row>
    <row r="33" ht="22.5" customHeight="1" spans="1:6">
      <c r="A33" s="94"/>
      <c r="B33" s="141"/>
      <c r="C33" s="209"/>
      <c r="D33" s="207"/>
      <c r="E33" s="99"/>
      <c r="F33" s="99"/>
    </row>
    <row r="34" ht="21" customHeight="1" spans="1:6">
      <c r="A34" s="94"/>
      <c r="B34" s="141"/>
      <c r="C34" s="209"/>
      <c r="D34" s="207"/>
      <c r="E34" s="99"/>
      <c r="F34" s="99"/>
    </row>
    <row r="35" ht="21" customHeight="1" spans="1:6">
      <c r="A35" s="193" t="s">
        <v>222</v>
      </c>
      <c r="B35" s="177">
        <f>SUM(B5,B10,B30)</f>
        <v>59620</v>
      </c>
      <c r="C35" s="177">
        <f>SUM(C5,C10,C30)</f>
        <v>35501</v>
      </c>
      <c r="D35" s="210">
        <f>(C35/B35-1)*100</f>
        <v>-40.4545454545455</v>
      </c>
      <c r="E35" s="99"/>
      <c r="F35" s="99"/>
    </row>
    <row r="36" ht="21" customHeight="1" spans="1:6">
      <c r="A36" s="154"/>
      <c r="B36" s="179"/>
      <c r="C36" s="179"/>
      <c r="D36" s="180"/>
      <c r="E36" s="211"/>
      <c r="F36" s="211"/>
    </row>
    <row r="37" ht="21" customHeight="1" spans="1:6">
      <c r="A37" s="212" t="s">
        <v>223</v>
      </c>
      <c r="B37" s="202"/>
      <c r="C37" s="213"/>
      <c r="D37" s="213"/>
      <c r="E37" s="99"/>
      <c r="F37" s="99"/>
    </row>
    <row r="38" ht="21" customHeight="1" spans="3:6">
      <c r="C38" s="181"/>
      <c r="D38" s="99"/>
      <c r="E38" s="99"/>
      <c r="F38" s="99"/>
    </row>
    <row r="39" ht="21" customHeight="1" spans="3:6">
      <c r="C39" s="181"/>
      <c r="D39" s="99"/>
      <c r="E39" s="99"/>
      <c r="F39" s="99"/>
    </row>
    <row r="40" ht="21" customHeight="1" spans="3:6">
      <c r="C40" s="181"/>
      <c r="D40" s="99"/>
      <c r="E40" s="99"/>
      <c r="F40" s="99"/>
    </row>
    <row r="41" ht="21" customHeight="1" spans="3:6">
      <c r="C41" s="181"/>
      <c r="D41" s="99"/>
      <c r="E41" s="99"/>
      <c r="F41" s="99"/>
    </row>
    <row r="42" ht="21" customHeight="1" spans="3:6">
      <c r="C42" s="181"/>
      <c r="D42" s="99"/>
      <c r="E42" s="99"/>
      <c r="F42" s="99"/>
    </row>
    <row r="43" ht="21" customHeight="1" spans="3:6">
      <c r="C43" s="181"/>
      <c r="D43" s="99"/>
      <c r="E43" s="99"/>
      <c r="F43" s="99"/>
    </row>
    <row r="44" spans="3:4">
      <c r="C44" s="181"/>
      <c r="D44" s="99"/>
    </row>
  </sheetData>
  <mergeCells count="3">
    <mergeCell ref="A1:D1"/>
    <mergeCell ref="A2:D2"/>
    <mergeCell ref="A37:D37"/>
  </mergeCells>
  <pageMargins left="0.707638888888889" right="0.31875" top="0.747916666666667" bottom="0.747916666666667" header="0.313888888888889" footer="0.313888888888889"/>
  <pageSetup paperSize="9" firstPageNumber="19" orientation="portrait" useFirstPageNumber="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pane xSplit="1" ySplit="3" topLeftCell="B19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4.25" outlineLevelCol="5"/>
  <cols>
    <col min="1" max="1" width="33" customWidth="1"/>
    <col min="2" max="4" width="15" customWidth="1"/>
    <col min="8" max="8" width="10.4" customWidth="1"/>
    <col min="9" max="9" width="9.7" customWidth="1"/>
  </cols>
  <sheetData>
    <row r="1" ht="26.25" customHeight="1" spans="1:4">
      <c r="A1" s="87" t="s">
        <v>224</v>
      </c>
      <c r="B1" s="87"/>
      <c r="C1" s="87"/>
      <c r="D1" s="87"/>
    </row>
    <row r="2" ht="19.5" customHeight="1" spans="1:4">
      <c r="A2" s="137" t="s">
        <v>225</v>
      </c>
      <c r="B2" s="88"/>
      <c r="C2" s="90" t="s">
        <v>29</v>
      </c>
      <c r="D2" s="90"/>
    </row>
    <row r="3" ht="52.5" customHeight="1" spans="1:5">
      <c r="A3" s="91" t="s">
        <v>30</v>
      </c>
      <c r="B3" s="183" t="s">
        <v>190</v>
      </c>
      <c r="C3" s="183" t="s">
        <v>185</v>
      </c>
      <c r="D3" s="93" t="s">
        <v>35</v>
      </c>
      <c r="E3" s="94"/>
    </row>
    <row r="4" ht="22.5" customHeight="1" spans="1:6">
      <c r="A4" s="196" t="s">
        <v>101</v>
      </c>
      <c r="B4" s="197"/>
      <c r="C4" s="197"/>
      <c r="D4" s="97">
        <f t="shared" ref="D4:D11" si="0">IF(B4&lt;&gt;0,(C4/B4-1)*100,0)</f>
        <v>0</v>
      </c>
      <c r="E4" s="101"/>
      <c r="F4" s="99"/>
    </row>
    <row r="5" ht="22.5" customHeight="1" spans="1:6">
      <c r="A5" s="196" t="s">
        <v>102</v>
      </c>
      <c r="B5" s="198">
        <v>3105</v>
      </c>
      <c r="C5" s="197">
        <v>2000</v>
      </c>
      <c r="D5" s="97">
        <f t="shared" si="0"/>
        <v>-35.5877616747182</v>
      </c>
      <c r="E5" s="101"/>
      <c r="F5" s="199"/>
    </row>
    <row r="6" ht="22.5" customHeight="1" spans="1:6">
      <c r="A6" s="196" t="s">
        <v>103</v>
      </c>
      <c r="B6" s="198"/>
      <c r="C6" s="197"/>
      <c r="D6" s="97">
        <f t="shared" si="0"/>
        <v>0</v>
      </c>
      <c r="E6" s="101"/>
      <c r="F6" s="99"/>
    </row>
    <row r="7" ht="22.5" customHeight="1" spans="1:6">
      <c r="A7" s="196" t="s">
        <v>104</v>
      </c>
      <c r="B7" s="198">
        <v>0</v>
      </c>
      <c r="C7" s="197">
        <v>100</v>
      </c>
      <c r="D7" s="97">
        <f t="shared" si="0"/>
        <v>0</v>
      </c>
      <c r="E7" s="101"/>
      <c r="F7" s="99"/>
    </row>
    <row r="8" ht="22.5" customHeight="1" spans="1:6">
      <c r="A8" s="196" t="s">
        <v>105</v>
      </c>
      <c r="B8" s="198">
        <v>66</v>
      </c>
      <c r="C8" s="197">
        <v>200</v>
      </c>
      <c r="D8" s="97">
        <f t="shared" si="0"/>
        <v>203.030303030303</v>
      </c>
      <c r="E8" s="101"/>
      <c r="F8" s="99"/>
    </row>
    <row r="9" ht="22.5" customHeight="1" spans="1:6">
      <c r="A9" s="196" t="s">
        <v>106</v>
      </c>
      <c r="B9" s="197"/>
      <c r="C9" s="197"/>
      <c r="D9" s="97">
        <f t="shared" si="0"/>
        <v>0</v>
      </c>
      <c r="E9" s="101"/>
      <c r="F9" s="99"/>
    </row>
    <row r="10" ht="22.5" customHeight="1" spans="1:6">
      <c r="A10" s="196" t="s">
        <v>107</v>
      </c>
      <c r="B10" s="197"/>
      <c r="C10" s="197"/>
      <c r="D10" s="97">
        <f t="shared" si="0"/>
        <v>0</v>
      </c>
      <c r="E10" s="101"/>
      <c r="F10" s="99"/>
    </row>
    <row r="11" ht="22.5" customHeight="1" spans="1:6">
      <c r="A11" s="196" t="s">
        <v>108</v>
      </c>
      <c r="B11" s="197">
        <v>399</v>
      </c>
      <c r="C11" s="197">
        <v>3000</v>
      </c>
      <c r="D11" s="97">
        <f t="shared" si="0"/>
        <v>651.87969924812</v>
      </c>
      <c r="E11" s="101"/>
      <c r="F11" s="99"/>
    </row>
    <row r="12" ht="22.5" customHeight="1" spans="1:6">
      <c r="A12" s="107"/>
      <c r="B12" s="197"/>
      <c r="C12" s="197"/>
      <c r="D12" s="97"/>
      <c r="E12" s="101"/>
      <c r="F12" s="99"/>
    </row>
    <row r="13" ht="22.5" customHeight="1" spans="1:6">
      <c r="A13" s="107"/>
      <c r="B13" s="197"/>
      <c r="C13" s="197"/>
      <c r="D13" s="97"/>
      <c r="E13" s="101"/>
      <c r="F13" s="99"/>
    </row>
    <row r="14" ht="22.5" customHeight="1" spans="1:6">
      <c r="A14" s="94"/>
      <c r="B14" s="197"/>
      <c r="C14" s="197"/>
      <c r="D14" s="97"/>
      <c r="E14" s="101"/>
      <c r="F14" s="99"/>
    </row>
    <row r="15" ht="22.5" customHeight="1" spans="1:6">
      <c r="A15" s="94"/>
      <c r="B15" s="197"/>
      <c r="C15" s="197"/>
      <c r="D15" s="97"/>
      <c r="E15" s="101"/>
      <c r="F15" s="99"/>
    </row>
    <row r="16" ht="22.5" customHeight="1" spans="1:6">
      <c r="A16" s="94"/>
      <c r="B16" s="197"/>
      <c r="C16" s="197"/>
      <c r="D16" s="97"/>
      <c r="E16" s="101"/>
      <c r="F16" s="99"/>
    </row>
    <row r="17" ht="22.5" customHeight="1" spans="1:6">
      <c r="A17" s="94"/>
      <c r="B17" s="197"/>
      <c r="C17" s="197"/>
      <c r="D17" s="97"/>
      <c r="E17" s="101"/>
      <c r="F17" s="99"/>
    </row>
    <row r="18" ht="22.5" customHeight="1" spans="1:6">
      <c r="A18" s="94"/>
      <c r="B18" s="197"/>
      <c r="C18" s="197"/>
      <c r="D18" s="97"/>
      <c r="E18" s="101"/>
      <c r="F18" s="99"/>
    </row>
    <row r="19" ht="22.5" customHeight="1" spans="1:6">
      <c r="A19" s="148" t="s">
        <v>109</v>
      </c>
      <c r="B19" s="200">
        <f>SUM(B4:B11)</f>
        <v>3570</v>
      </c>
      <c r="C19" s="200">
        <f>SUM(C4:C11)</f>
        <v>5300</v>
      </c>
      <c r="D19" s="149">
        <f t="shared" ref="D19:D24" si="1">IF(B19&lt;&gt;0,(C19/B19-1)*100,0)</f>
        <v>48.4593837535014</v>
      </c>
      <c r="E19" s="101"/>
      <c r="F19" s="99"/>
    </row>
    <row r="20" ht="22.5" customHeight="1" spans="1:6">
      <c r="A20" s="160" t="s">
        <v>60</v>
      </c>
      <c r="B20" s="200">
        <f>SUM(B21:B23)</f>
        <v>110011</v>
      </c>
      <c r="C20" s="200">
        <f>SUM(C21:C23)</f>
        <v>3000</v>
      </c>
      <c r="D20" s="149">
        <f t="shared" si="1"/>
        <v>-97.27299997273</v>
      </c>
      <c r="E20" s="99"/>
      <c r="F20" s="99"/>
    </row>
    <row r="21" ht="22.5" customHeight="1" spans="1:6">
      <c r="A21" s="107" t="s">
        <v>110</v>
      </c>
      <c r="B21" s="197">
        <v>12011</v>
      </c>
      <c r="C21" s="197"/>
      <c r="D21" s="97">
        <f t="shared" si="1"/>
        <v>-100</v>
      </c>
      <c r="E21" s="99"/>
      <c r="F21" s="99"/>
    </row>
    <row r="22" ht="22.5" customHeight="1" spans="1:6">
      <c r="A22" s="107" t="s">
        <v>111</v>
      </c>
      <c r="B22" s="197"/>
      <c r="C22" s="197"/>
      <c r="D22" s="97">
        <f t="shared" si="1"/>
        <v>0</v>
      </c>
      <c r="E22" s="99"/>
      <c r="F22" s="99"/>
    </row>
    <row r="23" ht="22.5" customHeight="1" spans="1:6">
      <c r="A23" s="107" t="s">
        <v>112</v>
      </c>
      <c r="B23" s="197">
        <v>98000</v>
      </c>
      <c r="C23" s="197">
        <v>3000</v>
      </c>
      <c r="D23" s="97">
        <f t="shared" si="1"/>
        <v>-96.9387755102041</v>
      </c>
      <c r="E23" s="99"/>
      <c r="F23" s="99"/>
    </row>
    <row r="24" ht="21" customHeight="1" spans="1:6">
      <c r="A24" s="108" t="s">
        <v>113</v>
      </c>
      <c r="B24" s="201">
        <f>SUM(B19:B20)</f>
        <v>113581</v>
      </c>
      <c r="C24" s="201">
        <f>SUM(C19:C20)</f>
        <v>8300</v>
      </c>
      <c r="D24" s="110">
        <f t="shared" si="1"/>
        <v>-92.6924397566494</v>
      </c>
      <c r="E24" s="99"/>
      <c r="F24" s="99"/>
    </row>
    <row r="25" ht="30.75" customHeight="1" spans="1:4">
      <c r="A25" s="154"/>
      <c r="B25" s="101"/>
      <c r="C25" s="101"/>
      <c r="D25" s="157"/>
    </row>
    <row r="26" ht="36.75" customHeight="1" spans="1:4">
      <c r="A26" s="202"/>
      <c r="B26" s="202"/>
      <c r="C26" s="202"/>
      <c r="D26" s="202"/>
    </row>
  </sheetData>
  <mergeCells count="3">
    <mergeCell ref="A1:D1"/>
    <mergeCell ref="C2:D2"/>
    <mergeCell ref="A26:D26"/>
  </mergeCells>
  <pageMargins left="0.747916666666667" right="0.747916666666667" top="0.984027777777778" bottom="0.984027777777778" header="0.511805555555556" footer="0.511805555555556"/>
  <pageSetup paperSize="9" firstPageNumber="11" orientation="portrait" useFirstPageNumber="1"/>
  <headerFooter alignWithMargins="0">
    <oddFooter>&amp;C15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Zeros="0" workbookViewId="0">
      <pane xSplit="1" ySplit="3" topLeftCell="B19" activePane="bottomRight" state="frozen"/>
      <selection/>
      <selection pane="topRight"/>
      <selection pane="bottomLeft"/>
      <selection pane="bottomRight" activeCell="C15" sqref="C15"/>
    </sheetView>
  </sheetViews>
  <sheetFormatPr defaultColWidth="9" defaultRowHeight="14.25" outlineLevelCol="5"/>
  <cols>
    <col min="1" max="1" width="35.7" customWidth="1"/>
    <col min="2" max="3" width="15" customWidth="1"/>
    <col min="4" max="4" width="15.1" customWidth="1"/>
    <col min="8" max="8" width="10.4" customWidth="1"/>
    <col min="9" max="9" width="9.7" customWidth="1"/>
  </cols>
  <sheetData>
    <row r="1" ht="26.25" customHeight="1" spans="1:4">
      <c r="A1" s="87" t="s">
        <v>226</v>
      </c>
      <c r="B1" s="87"/>
      <c r="C1" s="87"/>
      <c r="D1" s="87"/>
    </row>
    <row r="2" ht="19.5" customHeight="1" spans="1:4">
      <c r="A2" s="137" t="s">
        <v>227</v>
      </c>
      <c r="B2" s="88"/>
      <c r="C2" s="90" t="s">
        <v>29</v>
      </c>
      <c r="D2" s="90"/>
    </row>
    <row r="3" ht="52.5" customHeight="1" spans="1:4">
      <c r="A3" s="91" t="s">
        <v>30</v>
      </c>
      <c r="B3" s="183" t="s">
        <v>190</v>
      </c>
      <c r="C3" s="183" t="s">
        <v>185</v>
      </c>
      <c r="D3" s="93" t="s">
        <v>35</v>
      </c>
    </row>
    <row r="4" ht="22.5" customHeight="1" spans="1:6">
      <c r="A4" s="95" t="s">
        <v>116</v>
      </c>
      <c r="B4" s="184">
        <v>10</v>
      </c>
      <c r="C4" s="185"/>
      <c r="D4" s="157">
        <f>(C4/B4-1)*100</f>
        <v>-100</v>
      </c>
      <c r="E4" s="99"/>
      <c r="F4" s="99"/>
    </row>
    <row r="5" ht="22.5" customHeight="1" spans="1:6">
      <c r="A5" s="95" t="s">
        <v>117</v>
      </c>
      <c r="B5" s="184"/>
      <c r="C5" s="185"/>
      <c r="D5" s="157"/>
      <c r="E5" s="99"/>
      <c r="F5" s="99"/>
    </row>
    <row r="6" ht="28.5" spans="1:6">
      <c r="A6" s="186" t="s">
        <v>118</v>
      </c>
      <c r="B6" s="184">
        <v>1196</v>
      </c>
      <c r="C6" s="185">
        <v>2000</v>
      </c>
      <c r="D6" s="157">
        <f t="shared" ref="D5:D13" si="0">(C6/B6-1)*100</f>
        <v>67.2240802675585</v>
      </c>
      <c r="E6" s="99"/>
      <c r="F6" s="99"/>
    </row>
    <row r="7" ht="22.5" customHeight="1" spans="1:6">
      <c r="A7" s="95" t="s">
        <v>119</v>
      </c>
      <c r="B7" s="184"/>
      <c r="C7" s="185"/>
      <c r="D7" s="157"/>
      <c r="E7" s="99"/>
      <c r="F7" s="99"/>
    </row>
    <row r="8" ht="22.5" customHeight="1" spans="1:6">
      <c r="A8" s="95" t="s">
        <v>120</v>
      </c>
      <c r="B8" s="185">
        <v>0</v>
      </c>
      <c r="C8" s="185">
        <v>100</v>
      </c>
      <c r="D8" s="157" t="e">
        <f t="shared" si="0"/>
        <v>#DIV/0!</v>
      </c>
      <c r="E8" s="99"/>
      <c r="F8" s="99"/>
    </row>
    <row r="9" ht="22.5" customHeight="1" spans="1:6">
      <c r="A9" s="95" t="s">
        <v>121</v>
      </c>
      <c r="B9" s="185">
        <v>66</v>
      </c>
      <c r="C9" s="185">
        <v>200</v>
      </c>
      <c r="D9" s="157">
        <f t="shared" si="0"/>
        <v>203.030303030303</v>
      </c>
      <c r="E9" s="99"/>
      <c r="F9" s="99"/>
    </row>
    <row r="10" ht="22.5" customHeight="1" spans="1:6">
      <c r="A10" s="95" t="s">
        <v>122</v>
      </c>
      <c r="B10" s="185"/>
      <c r="C10" s="185"/>
      <c r="D10" s="157"/>
      <c r="E10" s="99"/>
      <c r="F10" s="99"/>
    </row>
    <row r="11" ht="28.5" spans="1:6">
      <c r="A11" s="186" t="s">
        <v>123</v>
      </c>
      <c r="B11" s="185">
        <v>99676</v>
      </c>
      <c r="C11" s="185">
        <v>6000</v>
      </c>
      <c r="D11" s="157">
        <f t="shared" si="0"/>
        <v>-93.9804968096633</v>
      </c>
      <c r="E11" s="99"/>
      <c r="F11" s="99"/>
    </row>
    <row r="12" ht="22.5" customHeight="1" spans="1:6">
      <c r="A12" s="95" t="s">
        <v>124</v>
      </c>
      <c r="B12" s="185"/>
      <c r="C12" s="185"/>
      <c r="D12" s="157"/>
      <c r="E12" s="99"/>
      <c r="F12" s="99"/>
    </row>
    <row r="13" ht="22.5" customHeight="1" spans="1:6">
      <c r="A13" s="95" t="s">
        <v>125</v>
      </c>
      <c r="B13" s="185">
        <v>1</v>
      </c>
      <c r="C13" s="185"/>
      <c r="D13" s="157">
        <f t="shared" si="0"/>
        <v>-100</v>
      </c>
      <c r="E13" s="99"/>
      <c r="F13" s="99"/>
    </row>
    <row r="14" s="182" customFormat="1" ht="22.5" customHeight="1" spans="1:4">
      <c r="A14" s="187" t="s">
        <v>126</v>
      </c>
      <c r="B14" s="188">
        <v>12000</v>
      </c>
      <c r="C14" s="188"/>
      <c r="D14" s="189"/>
    </row>
    <row r="15" ht="22.5" customHeight="1" spans="1:6">
      <c r="A15" s="160"/>
      <c r="B15" s="185"/>
      <c r="C15" s="185"/>
      <c r="D15" s="157"/>
      <c r="E15" s="99"/>
      <c r="F15" s="99"/>
    </row>
    <row r="16" ht="22.5" customHeight="1" spans="1:6">
      <c r="A16" s="160"/>
      <c r="B16" s="185"/>
      <c r="C16" s="185"/>
      <c r="D16" s="157"/>
      <c r="E16" s="99"/>
      <c r="F16" s="99"/>
    </row>
    <row r="17" ht="22.5" customHeight="1" spans="1:6">
      <c r="A17" s="160"/>
      <c r="B17" s="185"/>
      <c r="C17" s="185"/>
      <c r="D17" s="157"/>
      <c r="E17" s="99"/>
      <c r="F17" s="99"/>
    </row>
    <row r="18" ht="22.5" customHeight="1" spans="1:6">
      <c r="A18" s="160"/>
      <c r="B18" s="185"/>
      <c r="C18" s="185"/>
      <c r="D18" s="157"/>
      <c r="E18" s="99"/>
      <c r="F18" s="99"/>
    </row>
    <row r="19" s="94" customFormat="1" ht="22.5" customHeight="1" spans="1:6">
      <c r="A19" s="160" t="s">
        <v>127</v>
      </c>
      <c r="B19" s="190">
        <f>SUM(B4:B14)</f>
        <v>112949</v>
      </c>
      <c r="C19" s="190">
        <f>SUM(C4:C13)</f>
        <v>8300</v>
      </c>
      <c r="D19" s="191">
        <f>(C19/B19-1)*100</f>
        <v>-92.6515506998734</v>
      </c>
      <c r="E19" s="101"/>
      <c r="F19" s="101"/>
    </row>
    <row r="20" ht="22.5" customHeight="1" spans="1:6">
      <c r="A20" s="160" t="s">
        <v>93</v>
      </c>
      <c r="B20" s="190">
        <f>SUM(B21:B24)</f>
        <v>632</v>
      </c>
      <c r="C20" s="190">
        <f>SUM(C21:C24)</f>
        <v>0</v>
      </c>
      <c r="D20" s="191">
        <f>(C20/B20-1)*100</f>
        <v>-100</v>
      </c>
      <c r="E20" s="99"/>
      <c r="F20" s="99"/>
    </row>
    <row r="21" ht="22.5" customHeight="1" spans="1:6">
      <c r="A21" s="100" t="s">
        <v>228</v>
      </c>
      <c r="B21" s="190"/>
      <c r="C21" s="190"/>
      <c r="D21" s="157"/>
      <c r="E21" s="99"/>
      <c r="F21" s="99"/>
    </row>
    <row r="22" ht="22.5" customHeight="1" spans="1:6">
      <c r="A22" s="100" t="s">
        <v>229</v>
      </c>
      <c r="B22" s="185">
        <v>632</v>
      </c>
      <c r="C22" s="185"/>
      <c r="D22" s="157">
        <f>(C22/B22-1)*100</f>
        <v>-100</v>
      </c>
      <c r="E22" s="99"/>
      <c r="F22" s="99"/>
    </row>
    <row r="23" ht="22.5" customHeight="1" spans="1:6">
      <c r="A23" s="192" t="s">
        <v>230</v>
      </c>
      <c r="B23" s="185"/>
      <c r="C23" s="185"/>
      <c r="D23" s="157"/>
      <c r="E23" s="99"/>
      <c r="F23" s="99"/>
    </row>
    <row r="24" ht="22.5" customHeight="1" spans="1:6">
      <c r="A24" s="100" t="s">
        <v>97</v>
      </c>
      <c r="B24" s="185"/>
      <c r="C24" s="185"/>
      <c r="D24" s="157">
        <v>-34.965034965035</v>
      </c>
      <c r="E24" s="99"/>
      <c r="F24" s="99"/>
    </row>
    <row r="25" ht="21" customHeight="1" spans="1:6">
      <c r="A25" s="193" t="s">
        <v>129</v>
      </c>
      <c r="B25" s="194">
        <f>SUM(B19:B20)</f>
        <v>113581</v>
      </c>
      <c r="C25" s="194">
        <f>SUM(C19:C20)</f>
        <v>8300</v>
      </c>
      <c r="D25" s="195">
        <f>(C25/B25-1)*100</f>
        <v>-92.6924397566494</v>
      </c>
      <c r="E25" s="99"/>
      <c r="F25" s="99"/>
    </row>
  </sheetData>
  <mergeCells count="2">
    <mergeCell ref="A1:D1"/>
    <mergeCell ref="C2:D2"/>
  </mergeCells>
  <pageMargins left="0.747916666666667" right="0.747916666666667" top="0.984027777777778" bottom="0.984027777777778" header="0.511805555555556" footer="0.511805555555556"/>
  <pageSetup paperSize="9" firstPageNumber="12" orientation="portrait" useFirstPageNumber="1"/>
  <headerFooter alignWithMargins="0">
    <oddFooter>&amp;C16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A9" sqref="A9"/>
    </sheetView>
  </sheetViews>
  <sheetFormatPr defaultColWidth="9" defaultRowHeight="14.25" outlineLevelCol="3"/>
  <cols>
    <col min="1" max="1" width="33.7" customWidth="1"/>
    <col min="2" max="3" width="15" style="136" customWidth="1"/>
    <col min="4" max="4" width="12.4" customWidth="1"/>
    <col min="5" max="5" width="10.4" customWidth="1"/>
    <col min="6" max="6" width="9.7" customWidth="1"/>
  </cols>
  <sheetData>
    <row r="1" ht="26.25" customHeight="1" spans="1:4">
      <c r="A1" s="87" t="s">
        <v>231</v>
      </c>
      <c r="B1" s="87"/>
      <c r="C1" s="87"/>
      <c r="D1" s="87"/>
    </row>
    <row r="2" ht="18.75" spans="1:4">
      <c r="A2" s="87" t="s">
        <v>232</v>
      </c>
      <c r="B2" s="87"/>
      <c r="C2" s="87"/>
      <c r="D2" s="87"/>
    </row>
    <row r="3" ht="21" customHeight="1" spans="1:4">
      <c r="A3" s="137" t="s">
        <v>233</v>
      </c>
      <c r="B3" s="163"/>
      <c r="C3" s="163"/>
      <c r="D3" s="90" t="s">
        <v>29</v>
      </c>
    </row>
    <row r="4" ht="52.5" customHeight="1" spans="1:4">
      <c r="A4" s="164" t="s">
        <v>30</v>
      </c>
      <c r="B4" s="165" t="s">
        <v>190</v>
      </c>
      <c r="C4" s="165" t="s">
        <v>185</v>
      </c>
      <c r="D4" s="93" t="s">
        <v>35</v>
      </c>
    </row>
    <row r="5" ht="17.4" customHeight="1" spans="1:4">
      <c r="A5" s="166" t="s">
        <v>234</v>
      </c>
      <c r="B5" s="167">
        <v>11</v>
      </c>
      <c r="C5" s="167">
        <v>0</v>
      </c>
      <c r="D5" s="168">
        <f t="shared" ref="D5:D25" si="0">(C5/B5-1)*100</f>
        <v>-100</v>
      </c>
    </row>
    <row r="6" ht="17.4" customHeight="1" spans="1:4">
      <c r="A6" s="169" t="s">
        <v>235</v>
      </c>
      <c r="B6" s="170">
        <v>10</v>
      </c>
      <c r="C6" s="171">
        <v>0</v>
      </c>
      <c r="D6" s="172">
        <f t="shared" si="0"/>
        <v>-100</v>
      </c>
    </row>
    <row r="7" ht="17.4" customHeight="1" spans="1:4">
      <c r="A7" s="100" t="s">
        <v>236</v>
      </c>
      <c r="B7" s="170">
        <v>1</v>
      </c>
      <c r="C7" s="171">
        <v>0</v>
      </c>
      <c r="D7" s="172">
        <f t="shared" si="0"/>
        <v>-100</v>
      </c>
    </row>
    <row r="8" ht="17.4" customHeight="1" spans="1:4">
      <c r="A8" s="169"/>
      <c r="B8" s="170"/>
      <c r="C8" s="171"/>
      <c r="D8" s="172" t="e">
        <f t="shared" si="0"/>
        <v>#DIV/0!</v>
      </c>
    </row>
    <row r="9" ht="17.4" customHeight="1" spans="1:4">
      <c r="A9" s="169"/>
      <c r="B9" s="170"/>
      <c r="C9" s="171"/>
      <c r="D9" s="172" t="e">
        <f t="shared" si="0"/>
        <v>#DIV/0!</v>
      </c>
    </row>
    <row r="10" ht="17.4" customHeight="1" spans="1:4">
      <c r="A10" s="100"/>
      <c r="B10" s="173"/>
      <c r="C10" s="173"/>
      <c r="D10" s="172" t="e">
        <f t="shared" si="0"/>
        <v>#DIV/0!</v>
      </c>
    </row>
    <row r="11" ht="17.4" customHeight="1" spans="1:4">
      <c r="A11" s="169"/>
      <c r="B11" s="170"/>
      <c r="C11" s="147"/>
      <c r="D11" s="172" t="e">
        <f t="shared" si="0"/>
        <v>#DIV/0!</v>
      </c>
    </row>
    <row r="12" ht="17.4" customHeight="1" spans="1:4">
      <c r="A12" s="169"/>
      <c r="B12" s="170"/>
      <c r="C12" s="147"/>
      <c r="D12" s="172" t="e">
        <f t="shared" si="0"/>
        <v>#DIV/0!</v>
      </c>
    </row>
    <row r="13" ht="17.4" customHeight="1" spans="1:4">
      <c r="A13" s="169"/>
      <c r="B13" s="170"/>
      <c r="C13" s="147"/>
      <c r="D13" s="172" t="e">
        <f t="shared" si="0"/>
        <v>#DIV/0!</v>
      </c>
    </row>
    <row r="14" ht="17.4" customHeight="1" spans="1:4">
      <c r="A14" s="95"/>
      <c r="B14" s="170"/>
      <c r="C14" s="147"/>
      <c r="D14" s="172" t="e">
        <f t="shared" si="0"/>
        <v>#DIV/0!</v>
      </c>
    </row>
    <row r="15" ht="17.4" customHeight="1" spans="1:4">
      <c r="A15" s="95"/>
      <c r="B15" s="170"/>
      <c r="C15" s="147"/>
      <c r="D15" s="172" t="e">
        <f t="shared" si="0"/>
        <v>#DIV/0!</v>
      </c>
    </row>
    <row r="16" ht="17.4" customHeight="1" spans="1:4">
      <c r="A16" s="95"/>
      <c r="B16" s="170"/>
      <c r="C16" s="147"/>
      <c r="D16" s="172" t="e">
        <f t="shared" si="0"/>
        <v>#DIV/0!</v>
      </c>
    </row>
    <row r="17" ht="17.4" customHeight="1" spans="1:4">
      <c r="A17" s="174"/>
      <c r="B17" s="170"/>
      <c r="C17" s="147"/>
      <c r="D17" s="172" t="e">
        <f t="shared" si="0"/>
        <v>#DIV/0!</v>
      </c>
    </row>
    <row r="18" ht="17.4" customHeight="1" spans="1:4">
      <c r="A18" s="175"/>
      <c r="B18" s="170"/>
      <c r="C18" s="147"/>
      <c r="D18" s="172" t="e">
        <f t="shared" si="0"/>
        <v>#DIV/0!</v>
      </c>
    </row>
    <row r="19" ht="17.4" customHeight="1" spans="1:4">
      <c r="A19" s="100"/>
      <c r="B19" s="170"/>
      <c r="C19" s="147"/>
      <c r="D19" s="172" t="e">
        <f t="shared" si="0"/>
        <v>#DIV/0!</v>
      </c>
    </row>
    <row r="20" ht="17.4" customHeight="1" spans="1:4">
      <c r="A20" s="100"/>
      <c r="B20" s="170"/>
      <c r="C20" s="147"/>
      <c r="D20" s="172" t="e">
        <f t="shared" si="0"/>
        <v>#DIV/0!</v>
      </c>
    </row>
    <row r="21" ht="17.4" customHeight="1" spans="1:4">
      <c r="A21" s="100"/>
      <c r="B21" s="170"/>
      <c r="C21" s="147"/>
      <c r="D21" s="172" t="e">
        <f t="shared" si="0"/>
        <v>#DIV/0!</v>
      </c>
    </row>
    <row r="22" ht="17.4" customHeight="1" spans="1:4">
      <c r="A22" s="100"/>
      <c r="B22" s="170"/>
      <c r="C22" s="147"/>
      <c r="D22" s="172" t="e">
        <f t="shared" si="0"/>
        <v>#DIV/0!</v>
      </c>
    </row>
    <row r="23" ht="17.4" customHeight="1" spans="1:4">
      <c r="A23" s="94"/>
      <c r="B23" s="170"/>
      <c r="C23" s="147"/>
      <c r="D23" s="172" t="e">
        <f t="shared" si="0"/>
        <v>#DIV/0!</v>
      </c>
    </row>
    <row r="24" ht="17.4" customHeight="1" spans="2:4">
      <c r="B24" s="141"/>
      <c r="C24" s="141"/>
      <c r="D24" s="172" t="e">
        <f t="shared" si="0"/>
        <v>#DIV/0!</v>
      </c>
    </row>
    <row r="25" ht="17.4" customHeight="1" spans="1:4">
      <c r="A25" s="176" t="s">
        <v>222</v>
      </c>
      <c r="B25" s="177">
        <v>11</v>
      </c>
      <c r="C25" s="177">
        <f>SUM(C5:C24)</f>
        <v>0</v>
      </c>
      <c r="D25" s="178">
        <f t="shared" si="0"/>
        <v>-100</v>
      </c>
    </row>
    <row r="26" spans="2:4">
      <c r="B26" s="179"/>
      <c r="C26" s="179"/>
      <c r="D26" s="180"/>
    </row>
    <row r="27" spans="2:3">
      <c r="B27"/>
      <c r="C27"/>
    </row>
    <row r="28" spans="3:4">
      <c r="C28" s="181"/>
      <c r="D28" s="99"/>
    </row>
    <row r="29" spans="3:4">
      <c r="C29" s="181"/>
      <c r="D29" s="99"/>
    </row>
    <row r="30" spans="3:4">
      <c r="C30" s="181"/>
      <c r="D30" s="99"/>
    </row>
    <row r="31" spans="3:4">
      <c r="C31" s="181"/>
      <c r="D31" s="99"/>
    </row>
    <row r="32" spans="3:4">
      <c r="C32" s="181"/>
      <c r="D32" s="99"/>
    </row>
    <row r="33" spans="3:4">
      <c r="C33" s="181"/>
      <c r="D33" s="99"/>
    </row>
    <row r="34" spans="3:4">
      <c r="C34" s="181"/>
      <c r="D34" s="99"/>
    </row>
  </sheetData>
  <mergeCells count="2">
    <mergeCell ref="A1:D1"/>
    <mergeCell ref="A2:D2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10" workbookViewId="0">
      <selection activeCell="C16" sqref="C16"/>
    </sheetView>
  </sheetViews>
  <sheetFormatPr defaultColWidth="9" defaultRowHeight="14.25" outlineLevelCol="5"/>
  <cols>
    <col min="1" max="1" width="35.2" customWidth="1"/>
    <col min="2" max="2" width="13.5" style="86" customWidth="1"/>
    <col min="3" max="3" width="13.5" style="136" customWidth="1"/>
    <col min="4" max="4" width="13.5" customWidth="1"/>
    <col min="8" max="8" width="10.4" customWidth="1"/>
    <col min="9" max="9" width="9.7" customWidth="1"/>
  </cols>
  <sheetData>
    <row r="1" ht="26.25" customHeight="1" spans="1:4">
      <c r="A1" s="87" t="s">
        <v>237</v>
      </c>
      <c r="B1" s="87"/>
      <c r="C1" s="87"/>
      <c r="D1" s="87"/>
    </row>
    <row r="2" ht="19.5" customHeight="1" spans="1:4">
      <c r="A2" s="137" t="s">
        <v>238</v>
      </c>
      <c r="B2" s="89"/>
      <c r="C2" s="90" t="s">
        <v>29</v>
      </c>
      <c r="D2" s="90"/>
    </row>
    <row r="3" ht="52.5" customHeight="1" spans="1:5">
      <c r="A3" s="91" t="s">
        <v>30</v>
      </c>
      <c r="B3" s="92" t="s">
        <v>190</v>
      </c>
      <c r="C3" s="138" t="s">
        <v>185</v>
      </c>
      <c r="D3" s="93" t="s">
        <v>35</v>
      </c>
      <c r="E3" s="94"/>
    </row>
    <row r="4" ht="22.5" customHeight="1" spans="1:6">
      <c r="A4" s="94" t="s">
        <v>132</v>
      </c>
      <c r="B4" s="158"/>
      <c r="C4" s="139"/>
      <c r="D4" s="97"/>
      <c r="E4" s="98"/>
      <c r="F4" s="99"/>
    </row>
    <row r="5" ht="22.5" customHeight="1" spans="1:6">
      <c r="A5" s="100" t="s">
        <v>133</v>
      </c>
      <c r="B5" s="159"/>
      <c r="C5" s="139"/>
      <c r="D5" s="97"/>
      <c r="E5" s="98"/>
      <c r="F5" s="99"/>
    </row>
    <row r="6" ht="22.5" customHeight="1" spans="1:6">
      <c r="A6" s="100" t="s">
        <v>134</v>
      </c>
      <c r="B6" s="159"/>
      <c r="C6" s="139"/>
      <c r="D6" s="97"/>
      <c r="E6" s="98"/>
      <c r="F6" s="99"/>
    </row>
    <row r="7" ht="22.5" customHeight="1" spans="1:6">
      <c r="A7" s="101" t="s">
        <v>135</v>
      </c>
      <c r="B7" s="159"/>
      <c r="C7" s="139"/>
      <c r="D7" s="97"/>
      <c r="E7" s="98"/>
      <c r="F7" s="99"/>
    </row>
    <row r="8" ht="22.5" customHeight="1" spans="1:6">
      <c r="A8" s="101" t="s">
        <v>136</v>
      </c>
      <c r="B8" s="159">
        <v>139</v>
      </c>
      <c r="C8" s="139">
        <v>15</v>
      </c>
      <c r="D8" s="97">
        <f>(C8/B8-1)*100</f>
        <v>-89.2086330935252</v>
      </c>
      <c r="E8" s="98"/>
      <c r="F8" s="99"/>
    </row>
    <row r="9" ht="22.5" customHeight="1" spans="1:6">
      <c r="A9" s="101"/>
      <c r="B9" s="105"/>
      <c r="C9" s="139"/>
      <c r="D9" s="97"/>
      <c r="E9" s="98"/>
      <c r="F9" s="99"/>
    </row>
    <row r="10" ht="22.5" customHeight="1" spans="1:6">
      <c r="A10" s="101"/>
      <c r="B10" s="105"/>
      <c r="C10" s="139"/>
      <c r="D10" s="97"/>
      <c r="E10" s="98"/>
      <c r="F10" s="99"/>
    </row>
    <row r="11" ht="22.5" customHeight="1" spans="1:6">
      <c r="A11" s="101"/>
      <c r="B11" s="105"/>
      <c r="C11" s="139"/>
      <c r="D11" s="97"/>
      <c r="E11" s="98"/>
      <c r="F11" s="99"/>
    </row>
    <row r="12" ht="22.5" customHeight="1" spans="1:6">
      <c r="A12" s="148"/>
      <c r="B12" s="144"/>
      <c r="C12" s="145"/>
      <c r="D12" s="146"/>
      <c r="E12" s="98"/>
      <c r="F12" s="99"/>
    </row>
    <row r="13" ht="22.5" customHeight="1" spans="1:6">
      <c r="A13" s="160"/>
      <c r="B13" s="144"/>
      <c r="C13" s="145"/>
      <c r="D13" s="146"/>
      <c r="E13" s="98"/>
      <c r="F13" s="99"/>
    </row>
    <row r="14" ht="22.5" customHeight="1" spans="1:6">
      <c r="A14" s="107"/>
      <c r="B14" s="106"/>
      <c r="C14" s="147"/>
      <c r="D14" s="97"/>
      <c r="E14" s="98"/>
      <c r="F14" s="99"/>
    </row>
    <row r="15" ht="22.5" customHeight="1" spans="1:6">
      <c r="A15" s="107"/>
      <c r="B15" s="106"/>
      <c r="C15" s="147"/>
      <c r="D15" s="97"/>
      <c r="E15" s="98"/>
      <c r="F15" s="99"/>
    </row>
    <row r="16" ht="22.5" customHeight="1" spans="1:6">
      <c r="A16" s="107"/>
      <c r="B16" s="106"/>
      <c r="C16" s="147"/>
      <c r="D16" s="97"/>
      <c r="E16" s="98"/>
      <c r="F16" s="99"/>
    </row>
    <row r="17" ht="22.5" customHeight="1" spans="1:6">
      <c r="A17" s="94"/>
      <c r="B17" s="106"/>
      <c r="C17" s="147"/>
      <c r="D17" s="97"/>
      <c r="E17" s="98"/>
      <c r="F17" s="99"/>
    </row>
    <row r="18" ht="22.5" customHeight="1" spans="1:6">
      <c r="A18" s="94"/>
      <c r="B18" s="106"/>
      <c r="C18" s="147"/>
      <c r="D18" s="97"/>
      <c r="E18" s="98"/>
      <c r="F18" s="99"/>
    </row>
    <row r="19" ht="22.5" customHeight="1" spans="1:6">
      <c r="A19" s="94"/>
      <c r="B19" s="106"/>
      <c r="C19" s="147"/>
      <c r="D19" s="97"/>
      <c r="E19" s="98"/>
      <c r="F19" s="99"/>
    </row>
    <row r="20" ht="22.5" customHeight="1" spans="1:6">
      <c r="A20" s="94"/>
      <c r="B20" s="106"/>
      <c r="C20" s="147"/>
      <c r="D20" s="97"/>
      <c r="E20" s="98"/>
      <c r="F20" s="99"/>
    </row>
    <row r="21" ht="22.5" customHeight="1" spans="1:6">
      <c r="A21" s="94"/>
      <c r="B21" s="145"/>
      <c r="C21" s="147"/>
      <c r="D21" s="97"/>
      <c r="E21" s="98"/>
      <c r="F21" s="99"/>
    </row>
    <row r="22" ht="22.5" customHeight="1" spans="1:6">
      <c r="A22" s="148" t="s">
        <v>137</v>
      </c>
      <c r="B22" s="145">
        <f>SUM(B4:B11)</f>
        <v>139</v>
      </c>
      <c r="C22" s="145">
        <f>SUM(C4:C11)</f>
        <v>15</v>
      </c>
      <c r="D22" s="149">
        <f>(C22/B22-1)*100</f>
        <v>-89.2086330935252</v>
      </c>
      <c r="E22" s="98"/>
      <c r="F22" s="99"/>
    </row>
    <row r="23" ht="22.5" customHeight="1" spans="1:6">
      <c r="A23" s="151" t="s">
        <v>138</v>
      </c>
      <c r="B23" s="102"/>
      <c r="C23" s="141"/>
      <c r="D23" s="97"/>
      <c r="E23" s="98"/>
      <c r="F23" s="99"/>
    </row>
    <row r="24" ht="22.5" customHeight="1" spans="1:6">
      <c r="A24" s="107"/>
      <c r="B24" s="105"/>
      <c r="C24" s="139"/>
      <c r="D24" s="97"/>
      <c r="E24" s="98"/>
      <c r="F24" s="99"/>
    </row>
    <row r="25" ht="22.5" customHeight="1" spans="1:6">
      <c r="A25" s="107"/>
      <c r="B25" s="105"/>
      <c r="C25" s="139"/>
      <c r="D25" s="97"/>
      <c r="E25" s="98"/>
      <c r="F25" s="99"/>
    </row>
    <row r="26" ht="21" customHeight="1" spans="1:6">
      <c r="A26" s="108" t="s">
        <v>139</v>
      </c>
      <c r="B26" s="161">
        <f>SUM(B22:B23)</f>
        <v>139</v>
      </c>
      <c r="C26" s="161">
        <f>SUM(C22:C23)</f>
        <v>15</v>
      </c>
      <c r="D26" s="110">
        <f>(C26/B26-1)*100</f>
        <v>-89.2086330935252</v>
      </c>
      <c r="E26" s="98"/>
      <c r="F26" s="99"/>
    </row>
    <row r="27" ht="9.75" customHeight="1" spans="1:5">
      <c r="A27" s="154"/>
      <c r="B27" s="155"/>
      <c r="C27" s="156"/>
      <c r="D27" s="157"/>
      <c r="E27" s="94"/>
    </row>
    <row r="28" ht="44.25" customHeight="1" spans="1:4">
      <c r="A28" s="162"/>
      <c r="B28" s="162"/>
      <c r="C28" s="162"/>
      <c r="D28" s="162"/>
    </row>
  </sheetData>
  <mergeCells count="3">
    <mergeCell ref="A1:D1"/>
    <mergeCell ref="C2:D2"/>
    <mergeCell ref="A28:D28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13" sqref="A13"/>
    </sheetView>
  </sheetViews>
  <sheetFormatPr defaultColWidth="9" defaultRowHeight="14.25" outlineLevelCol="5"/>
  <cols>
    <col min="1" max="1" width="35.2" customWidth="1"/>
    <col min="2" max="2" width="13.6" style="86" customWidth="1"/>
    <col min="3" max="3" width="13.5" style="136" customWidth="1"/>
    <col min="4" max="4" width="13.5" customWidth="1"/>
    <col min="8" max="8" width="10.4" customWidth="1"/>
    <col min="9" max="9" width="9.7" customWidth="1"/>
  </cols>
  <sheetData>
    <row r="1" ht="26.25" customHeight="1" spans="1:4">
      <c r="A1" s="87" t="s">
        <v>239</v>
      </c>
      <c r="B1" s="87"/>
      <c r="C1" s="87"/>
      <c r="D1" s="87"/>
    </row>
    <row r="2" ht="19.5" customHeight="1" spans="1:4">
      <c r="A2" s="137" t="s">
        <v>240</v>
      </c>
      <c r="B2" s="89"/>
      <c r="C2" s="90" t="s">
        <v>29</v>
      </c>
      <c r="D2" s="90"/>
    </row>
    <row r="3" ht="52.5" customHeight="1" spans="1:5">
      <c r="A3" s="91" t="s">
        <v>30</v>
      </c>
      <c r="B3" s="92" t="s">
        <v>190</v>
      </c>
      <c r="C3" s="138" t="s">
        <v>185</v>
      </c>
      <c r="D3" s="93" t="s">
        <v>35</v>
      </c>
      <c r="E3" s="94"/>
    </row>
    <row r="4" ht="22.5" customHeight="1" spans="1:6">
      <c r="A4" s="101" t="s">
        <v>142</v>
      </c>
      <c r="B4" s="105"/>
      <c r="C4" s="139"/>
      <c r="D4" s="97" t="e">
        <f t="shared" ref="D4:D5" si="0">(C4/B4-1)*100</f>
        <v>#DIV/0!</v>
      </c>
      <c r="E4" s="98"/>
      <c r="F4" s="99"/>
    </row>
    <row r="5" ht="22.5" customHeight="1" spans="1:6">
      <c r="A5" s="100" t="s">
        <v>143</v>
      </c>
      <c r="B5" s="105">
        <f>SUM(B6:B9)</f>
        <v>97</v>
      </c>
      <c r="C5" s="139">
        <f>SUM(C6:C9)</f>
        <v>10</v>
      </c>
      <c r="D5" s="97">
        <f t="shared" si="0"/>
        <v>-89.6907216494845</v>
      </c>
      <c r="E5" s="98"/>
      <c r="F5" s="99"/>
    </row>
    <row r="6" ht="22.5" customHeight="1" spans="1:6">
      <c r="A6" s="107" t="s">
        <v>144</v>
      </c>
      <c r="B6" s="140"/>
      <c r="C6" s="141"/>
      <c r="D6" s="97" t="e">
        <f t="shared" ref="D6:D11" si="1">(C6/B6-1)*100</f>
        <v>#DIV/0!</v>
      </c>
      <c r="E6" s="98"/>
      <c r="F6" s="99"/>
    </row>
    <row r="7" ht="22.5" customHeight="1" spans="1:6">
      <c r="A7" s="107" t="s">
        <v>241</v>
      </c>
      <c r="B7" s="140"/>
      <c r="C7" s="141"/>
      <c r="D7" s="97" t="e">
        <f t="shared" si="1"/>
        <v>#DIV/0!</v>
      </c>
      <c r="E7" s="98"/>
      <c r="F7" s="99"/>
    </row>
    <row r="8" ht="22.5" customHeight="1" spans="1:6">
      <c r="A8" s="142" t="s">
        <v>147</v>
      </c>
      <c r="B8" s="140"/>
      <c r="C8" s="141"/>
      <c r="D8" s="97" t="e">
        <f t="shared" si="1"/>
        <v>#DIV/0!</v>
      </c>
      <c r="E8" s="98"/>
      <c r="F8" s="99"/>
    </row>
    <row r="9" ht="22.5" customHeight="1" spans="1:6">
      <c r="A9" s="31" t="s">
        <v>148</v>
      </c>
      <c r="B9" s="140">
        <v>97</v>
      </c>
      <c r="C9" s="139">
        <v>10</v>
      </c>
      <c r="D9" s="97">
        <f t="shared" si="1"/>
        <v>-89.6907216494845</v>
      </c>
      <c r="E9" s="98"/>
      <c r="F9" s="99"/>
    </row>
    <row r="10" ht="22.5" customHeight="1" spans="1:6">
      <c r="A10" s="143" t="s">
        <v>149</v>
      </c>
      <c r="B10" s="140"/>
      <c r="C10" s="139"/>
      <c r="D10" s="97" t="e">
        <f t="shared" si="1"/>
        <v>#DIV/0!</v>
      </c>
      <c r="E10" s="98"/>
      <c r="F10" s="99"/>
    </row>
    <row r="11" ht="22.5" customHeight="1" spans="1:6">
      <c r="A11" s="31" t="s">
        <v>150</v>
      </c>
      <c r="B11" s="140"/>
      <c r="C11" s="139"/>
      <c r="D11" s="97" t="e">
        <f t="shared" si="1"/>
        <v>#DIV/0!</v>
      </c>
      <c r="E11" s="98"/>
      <c r="F11" s="99"/>
    </row>
    <row r="12" ht="22.5" customHeight="1" spans="1:6">
      <c r="A12" s="101"/>
      <c r="B12" s="105"/>
      <c r="C12" s="139"/>
      <c r="D12" s="97"/>
      <c r="E12" s="98"/>
      <c r="F12" s="99"/>
    </row>
    <row r="13" ht="22.5" customHeight="1" spans="1:6">
      <c r="A13" s="101"/>
      <c r="B13" s="105"/>
      <c r="C13" s="139"/>
      <c r="D13" s="97"/>
      <c r="E13" s="98"/>
      <c r="F13" s="99"/>
    </row>
    <row r="14" ht="22.5" customHeight="1" spans="1:6">
      <c r="A14" s="101"/>
      <c r="B14" s="102"/>
      <c r="C14" s="141"/>
      <c r="D14" s="97"/>
      <c r="E14" s="98"/>
      <c r="F14" s="99"/>
    </row>
    <row r="15" ht="22.5" customHeight="1" spans="1:6">
      <c r="A15" s="107"/>
      <c r="B15" s="102"/>
      <c r="C15" s="141"/>
      <c r="D15" s="97"/>
      <c r="E15" s="98"/>
      <c r="F15" s="99"/>
    </row>
    <row r="16" ht="22.5" customHeight="1" spans="1:6">
      <c r="A16" s="107"/>
      <c r="B16" s="102"/>
      <c r="C16" s="141"/>
      <c r="D16" s="97"/>
      <c r="E16" s="98"/>
      <c r="F16" s="99"/>
    </row>
    <row r="17" ht="22.5" customHeight="1" spans="1:6">
      <c r="A17" s="101"/>
      <c r="B17" s="144"/>
      <c r="C17" s="145"/>
      <c r="D17" s="146"/>
      <c r="E17" s="98"/>
      <c r="F17" s="99"/>
    </row>
    <row r="18" ht="22.5" customHeight="1" spans="1:6">
      <c r="A18" s="107"/>
      <c r="B18" s="106"/>
      <c r="C18" s="141"/>
      <c r="D18" s="97"/>
      <c r="E18" s="98"/>
      <c r="F18" s="99"/>
    </row>
    <row r="19" ht="22.5" customHeight="1" spans="1:6">
      <c r="A19" s="107"/>
      <c r="B19" s="106"/>
      <c r="C19" s="141"/>
      <c r="D19" s="97"/>
      <c r="E19" s="98"/>
      <c r="F19" s="99"/>
    </row>
    <row r="20" ht="22.5" customHeight="1" spans="1:6">
      <c r="A20" s="107"/>
      <c r="B20" s="106"/>
      <c r="C20" s="147"/>
      <c r="D20" s="97"/>
      <c r="E20" s="98"/>
      <c r="F20" s="99"/>
    </row>
    <row r="21" ht="22.5" customHeight="1" spans="1:6">
      <c r="A21" s="94"/>
      <c r="B21" s="106"/>
      <c r="C21" s="147"/>
      <c r="D21" s="97"/>
      <c r="E21" s="98"/>
      <c r="F21" s="99"/>
    </row>
    <row r="22" ht="22.5" customHeight="1" spans="1:6">
      <c r="A22" s="94"/>
      <c r="B22" s="106"/>
      <c r="C22" s="147"/>
      <c r="D22" s="97"/>
      <c r="E22" s="98"/>
      <c r="F22" s="99"/>
    </row>
    <row r="23" ht="22.5" customHeight="1" spans="1:6">
      <c r="A23" s="94"/>
      <c r="B23" s="106"/>
      <c r="C23" s="147"/>
      <c r="D23" s="97"/>
      <c r="E23" s="98"/>
      <c r="F23" s="99"/>
    </row>
    <row r="24" ht="22.5" customHeight="1" spans="1:6">
      <c r="A24" s="148" t="s">
        <v>151</v>
      </c>
      <c r="B24" s="144">
        <f>SUM(B4:B5,B10:B11)</f>
        <v>97</v>
      </c>
      <c r="C24" s="145">
        <f>SUM(C5,C4,C10:C11)</f>
        <v>10</v>
      </c>
      <c r="D24" s="149">
        <f>(C24/B24-1)*100</f>
        <v>-89.6907216494845</v>
      </c>
      <c r="E24" s="98"/>
      <c r="F24" s="99"/>
    </row>
    <row r="25" ht="22.5" customHeight="1" spans="1:6">
      <c r="A25" s="150" t="s">
        <v>152</v>
      </c>
      <c r="B25" s="141">
        <v>42</v>
      </c>
      <c r="C25" s="141">
        <v>5</v>
      </c>
      <c r="D25" s="97">
        <f>(C25/B25-1)*100</f>
        <v>-88.0952380952381</v>
      </c>
      <c r="E25" s="98"/>
      <c r="F25" s="99"/>
    </row>
    <row r="26" ht="22.5" customHeight="1" spans="1:6">
      <c r="A26" s="151" t="s">
        <v>153</v>
      </c>
      <c r="B26" s="102"/>
      <c r="C26" s="141"/>
      <c r="D26" s="97"/>
      <c r="E26" s="98"/>
      <c r="F26" s="99"/>
    </row>
    <row r="27" ht="22.5" customHeight="1" spans="1:6">
      <c r="A27" s="100"/>
      <c r="B27" s="152"/>
      <c r="D27" s="97"/>
      <c r="E27" s="98"/>
      <c r="F27" s="99"/>
    </row>
    <row r="28" ht="22.5" customHeight="1" spans="1:6">
      <c r="A28" s="107"/>
      <c r="B28" s="105"/>
      <c r="C28" s="139"/>
      <c r="D28" s="97"/>
      <c r="E28" s="98"/>
      <c r="F28" s="99"/>
    </row>
    <row r="29" ht="21" customHeight="1" spans="1:6">
      <c r="A29" s="108" t="s">
        <v>154</v>
      </c>
      <c r="B29" s="153">
        <f>SUM(B24:B26)</f>
        <v>139</v>
      </c>
      <c r="C29" s="153">
        <f>SUM(C24:C26)</f>
        <v>15</v>
      </c>
      <c r="D29" s="110">
        <f>(C29/B29-1)*100</f>
        <v>-89.2086330935252</v>
      </c>
      <c r="E29" s="98"/>
      <c r="F29" s="99"/>
    </row>
    <row r="30" ht="9.75" customHeight="1" spans="1:5">
      <c r="A30" s="154"/>
      <c r="B30" s="155"/>
      <c r="C30" s="156"/>
      <c r="D30" s="157"/>
      <c r="E30" s="94"/>
    </row>
  </sheetData>
  <mergeCells count="2">
    <mergeCell ref="A1:D1"/>
    <mergeCell ref="C2:D2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7"/>
  <sheetViews>
    <sheetView topLeftCell="A25" workbookViewId="0">
      <selection activeCell="B15" sqref="B15"/>
    </sheetView>
  </sheetViews>
  <sheetFormatPr defaultColWidth="7.96666666666667" defaultRowHeight="12"/>
  <cols>
    <col min="1" max="1" width="48.5083333333333" style="115" customWidth="1"/>
    <col min="2" max="2" width="32.375" style="115" customWidth="1"/>
    <col min="3" max="251" width="9.04166666666667" style="115" customWidth="1"/>
    <col min="252" max="16384" width="7.96666666666667" style="115"/>
  </cols>
  <sheetData>
    <row r="1" s="115" customFormat="1" ht="30" customHeight="1" spans="1:251">
      <c r="A1" s="129" t="s">
        <v>242</v>
      </c>
      <c r="B1" s="129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s="116" customFormat="1" ht="19.5" customHeight="1" spans="1:2">
      <c r="A2" s="119" t="s">
        <v>243</v>
      </c>
      <c r="B2" s="120" t="s">
        <v>29</v>
      </c>
    </row>
    <row r="3" s="115" customFormat="1" ht="19.5" customHeight="1" spans="1:251">
      <c r="A3" s="121" t="s">
        <v>244</v>
      </c>
      <c r="B3" s="121" t="s">
        <v>185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s="115" customFormat="1" ht="19.5" customHeight="1" spans="1:251">
      <c r="A4" s="122" t="s">
        <v>245</v>
      </c>
      <c r="B4" s="130">
        <v>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s="115" customFormat="1" ht="19.5" customHeight="1" spans="1:251">
      <c r="A5" s="122" t="s">
        <v>246</v>
      </c>
      <c r="B5" s="130">
        <f t="shared" ref="B4:B7" si="0">B9+B13+B17+B21+B25+B29+B33</f>
        <v>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s="115" customFormat="1" ht="19.5" customHeight="1" spans="1:251">
      <c r="A6" s="122" t="s">
        <v>247</v>
      </c>
      <c r="B6" s="130">
        <v>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s="115" customFormat="1" ht="19.5" customHeight="1" spans="1:251">
      <c r="A7" s="122" t="s">
        <v>248</v>
      </c>
      <c r="B7" s="130">
        <f t="shared" si="0"/>
        <v>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s="115" customFormat="1" ht="19.5" customHeight="1" spans="1:251">
      <c r="A8" s="124" t="s">
        <v>158</v>
      </c>
      <c r="B8" s="131">
        <v>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s="115" customFormat="1" ht="19.5" customHeight="1" spans="1:251">
      <c r="A9" s="124" t="s">
        <v>246</v>
      </c>
      <c r="B9" s="131">
        <v>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s="115" customFormat="1" ht="19.5" customHeight="1" spans="1:251">
      <c r="A10" s="124" t="s">
        <v>247</v>
      </c>
      <c r="B10" s="131">
        <v>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s="115" customFormat="1" ht="19.5" customHeight="1" spans="1:251">
      <c r="A11" s="124" t="s">
        <v>248</v>
      </c>
      <c r="B11" s="131">
        <v>0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s="115" customFormat="1" ht="19.5" customHeight="1" spans="1:251">
      <c r="A12" s="124" t="s">
        <v>249</v>
      </c>
      <c r="B12" s="131">
        <v>0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s="115" customFormat="1" ht="19.5" customHeight="1" spans="1:251">
      <c r="A13" s="124" t="s">
        <v>246</v>
      </c>
      <c r="B13" s="131">
        <v>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s="115" customFormat="1" ht="19.5" customHeight="1" spans="1:251">
      <c r="A14" s="124" t="s">
        <v>247</v>
      </c>
      <c r="B14" s="131">
        <v>0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s="115" customFormat="1" ht="19.5" customHeight="1" spans="1:251">
      <c r="A15" s="124" t="s">
        <v>248</v>
      </c>
      <c r="B15" s="131">
        <v>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s="115" customFormat="1" ht="19.5" customHeight="1" spans="1:251">
      <c r="A16" s="124" t="s">
        <v>250</v>
      </c>
      <c r="B16" s="131">
        <v>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</row>
    <row r="17" s="115" customFormat="1" ht="19.5" customHeight="1" spans="1:251">
      <c r="A17" s="124" t="s">
        <v>246</v>
      </c>
      <c r="B17" s="131">
        <v>0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</row>
    <row r="18" s="115" customFormat="1" ht="19.5" customHeight="1" spans="1:251">
      <c r="A18" s="124" t="s">
        <v>247</v>
      </c>
      <c r="B18" s="131">
        <v>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</row>
    <row r="19" s="115" customFormat="1" ht="19.5" customHeight="1" spans="1:251">
      <c r="A19" s="124" t="s">
        <v>248</v>
      </c>
      <c r="B19" s="131">
        <v>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</row>
    <row r="20" s="115" customFormat="1" ht="19.5" customHeight="1" spans="1:251">
      <c r="A20" s="124" t="s">
        <v>251</v>
      </c>
      <c r="B20" s="131">
        <v>0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</row>
    <row r="21" s="115" customFormat="1" ht="19.5" customHeight="1" spans="1:251">
      <c r="A21" s="124" t="s">
        <v>246</v>
      </c>
      <c r="B21" s="131">
        <v>0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</row>
    <row r="22" s="115" customFormat="1" ht="19.5" customHeight="1" spans="1:251">
      <c r="A22" s="124" t="s">
        <v>247</v>
      </c>
      <c r="B22" s="131">
        <v>0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</row>
    <row r="23" s="115" customFormat="1" ht="19.5" customHeight="1" spans="1:251">
      <c r="A23" s="124" t="s">
        <v>248</v>
      </c>
      <c r="B23" s="131">
        <v>0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</row>
    <row r="24" s="115" customFormat="1" ht="19.5" customHeight="1" spans="1:251">
      <c r="A24" s="124" t="s">
        <v>252</v>
      </c>
      <c r="B24" s="131">
        <v>0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</row>
    <row r="25" s="115" customFormat="1" ht="19.5" customHeight="1" spans="1:251">
      <c r="A25" s="124" t="s">
        <v>246</v>
      </c>
      <c r="B25" s="131">
        <v>0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</row>
    <row r="26" s="115" customFormat="1" ht="19.5" customHeight="1" spans="1:251">
      <c r="A26" s="124" t="s">
        <v>247</v>
      </c>
      <c r="B26" s="131">
        <v>0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</row>
    <row r="27" s="115" customFormat="1" ht="19.5" customHeight="1" spans="1:251">
      <c r="A27" s="124" t="s">
        <v>248</v>
      </c>
      <c r="B27" s="131">
        <v>0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</row>
    <row r="28" s="115" customFormat="1" ht="19.5" customHeight="1" spans="1:251">
      <c r="A28" s="124" t="s">
        <v>253</v>
      </c>
      <c r="B28" s="131">
        <v>0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</row>
    <row r="29" s="115" customFormat="1" ht="19.5" customHeight="1" spans="1:251">
      <c r="A29" s="124" t="s">
        <v>246</v>
      </c>
      <c r="B29" s="131">
        <v>0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</row>
    <row r="30" s="115" customFormat="1" ht="19.5" customHeight="1" spans="1:251">
      <c r="A30" s="124" t="s">
        <v>247</v>
      </c>
      <c r="B30" s="131">
        <v>0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</row>
    <row r="31" s="115" customFormat="1" ht="19.5" customHeight="1" spans="1:251">
      <c r="A31" s="124" t="s">
        <v>248</v>
      </c>
      <c r="B31" s="131">
        <v>0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/>
      <c r="IK31" s="118"/>
      <c r="IL31" s="118"/>
      <c r="IM31" s="118"/>
      <c r="IN31" s="118"/>
      <c r="IO31" s="118"/>
      <c r="IP31" s="118"/>
      <c r="IQ31" s="118"/>
    </row>
    <row r="32" s="115" customFormat="1" ht="19.5" customHeight="1" spans="1:251">
      <c r="A32" s="124" t="s">
        <v>254</v>
      </c>
      <c r="B32" s="131">
        <v>0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  <c r="IL32" s="118"/>
      <c r="IM32" s="118"/>
      <c r="IN32" s="118"/>
      <c r="IO32" s="118"/>
      <c r="IP32" s="118"/>
      <c r="IQ32" s="118"/>
    </row>
    <row r="33" s="115" customFormat="1" ht="19.5" customHeight="1" spans="1:251">
      <c r="A33" s="124" t="s">
        <v>246</v>
      </c>
      <c r="B33" s="131">
        <v>0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</row>
    <row r="34" s="115" customFormat="1" ht="19.5" customHeight="1" spans="1:251">
      <c r="A34" s="124" t="s">
        <v>247</v>
      </c>
      <c r="B34" s="131">
        <v>0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</row>
    <row r="35" s="115" customFormat="1" ht="19.5" customHeight="1" spans="1:251">
      <c r="A35" s="124" t="s">
        <v>248</v>
      </c>
      <c r="B35" s="131">
        <v>0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</row>
    <row r="36" s="115" customFormat="1" ht="16.5" customHeight="1" spans="1:251">
      <c r="A36" s="118"/>
      <c r="B36" s="12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</row>
    <row r="37" s="134" customFormat="1" ht="16.5" customHeight="1" spans="1:251">
      <c r="A37" s="128" t="s">
        <v>169</v>
      </c>
      <c r="B37" s="135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8"/>
      <c r="GW37" s="128"/>
      <c r="GX37" s="128"/>
      <c r="GY37" s="128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</row>
    <row r="38" s="115" customFormat="1" ht="16.5" customHeight="1" spans="1:251">
      <c r="A38" s="118"/>
      <c r="B38" s="12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</row>
    <row r="39" s="115" customFormat="1" ht="16.5" customHeight="1" spans="1:251">
      <c r="A39" s="118"/>
      <c r="B39" s="127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</row>
    <row r="40" s="115" customFormat="1" ht="16.5" customHeight="1" spans="1:251">
      <c r="A40" s="118"/>
      <c r="B40" s="12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</row>
    <row r="41" s="115" customFormat="1" ht="16.5" customHeight="1" spans="1:251">
      <c r="A41" s="118"/>
      <c r="B41" s="12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</row>
    <row r="42" s="115" customFormat="1" ht="16.5" customHeight="1" spans="1:251">
      <c r="A42" s="118"/>
      <c r="B42" s="127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</row>
    <row r="43" s="115" customFormat="1" ht="16.5" customHeight="1" spans="1:251">
      <c r="A43" s="118"/>
      <c r="B43" s="127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DU43" s="118"/>
      <c r="DV43" s="118"/>
      <c r="DW43" s="118"/>
      <c r="DX43" s="118"/>
      <c r="DY43" s="118"/>
      <c r="DZ43" s="118"/>
      <c r="EA43" s="118"/>
      <c r="EB43" s="118"/>
      <c r="EC43" s="118"/>
      <c r="ED43" s="118"/>
      <c r="EE43" s="118"/>
      <c r="EF43" s="118"/>
      <c r="EG43" s="118"/>
      <c r="EH43" s="118"/>
      <c r="EI43" s="118"/>
      <c r="EJ43" s="118"/>
      <c r="EK43" s="118"/>
      <c r="EL43" s="118"/>
      <c r="EM43" s="118"/>
      <c r="EN43" s="118"/>
      <c r="EO43" s="118"/>
      <c r="EP43" s="118"/>
      <c r="EQ43" s="118"/>
      <c r="ER43" s="118"/>
      <c r="ES43" s="118"/>
      <c r="ET43" s="118"/>
      <c r="EU43" s="118"/>
      <c r="EV43" s="118"/>
      <c r="EW43" s="118"/>
      <c r="EX43" s="118"/>
      <c r="EY43" s="118"/>
      <c r="EZ43" s="118"/>
      <c r="FA43" s="118"/>
      <c r="FB43" s="118"/>
      <c r="FC43" s="118"/>
      <c r="FD43" s="118"/>
      <c r="FE43" s="118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Y43" s="118"/>
      <c r="FZ43" s="118"/>
      <c r="GA43" s="118"/>
      <c r="GB43" s="118"/>
      <c r="GC43" s="118"/>
      <c r="GD43" s="118"/>
      <c r="GE43" s="118"/>
      <c r="GF43" s="118"/>
      <c r="GG43" s="118"/>
      <c r="GH43" s="118"/>
      <c r="GI43" s="118"/>
      <c r="GJ43" s="118"/>
      <c r="GK43" s="118"/>
      <c r="GL43" s="118"/>
      <c r="GM43" s="118"/>
      <c r="GN43" s="118"/>
      <c r="GO43" s="118"/>
      <c r="GP43" s="118"/>
      <c r="GQ43" s="118"/>
      <c r="GR43" s="118"/>
      <c r="GS43" s="118"/>
      <c r="GT43" s="118"/>
      <c r="GU43" s="118"/>
      <c r="GV43" s="118"/>
      <c r="GW43" s="118"/>
      <c r="GX43" s="118"/>
      <c r="GY43" s="118"/>
      <c r="GZ43" s="118"/>
      <c r="HA43" s="118"/>
      <c r="HB43" s="118"/>
      <c r="HC43" s="118"/>
      <c r="HD43" s="118"/>
      <c r="HE43" s="118"/>
      <c r="HF43" s="118"/>
      <c r="HG43" s="118"/>
      <c r="HH43" s="118"/>
      <c r="HI43" s="118"/>
      <c r="HJ43" s="118"/>
      <c r="HK43" s="118"/>
      <c r="HL43" s="118"/>
      <c r="HM43" s="118"/>
      <c r="HN43" s="118"/>
      <c r="HO43" s="118"/>
      <c r="HP43" s="118"/>
      <c r="HQ43" s="118"/>
      <c r="HR43" s="118"/>
      <c r="HS43" s="118"/>
      <c r="HT43" s="118"/>
      <c r="HU43" s="118"/>
      <c r="HV43" s="118"/>
      <c r="HW43" s="118"/>
      <c r="HX43" s="118"/>
      <c r="HY43" s="118"/>
      <c r="HZ43" s="118"/>
      <c r="IA43" s="118"/>
      <c r="IB43" s="118"/>
      <c r="IC43" s="118"/>
      <c r="ID43" s="118"/>
      <c r="IE43" s="118"/>
      <c r="IF43" s="118"/>
      <c r="IG43" s="118"/>
      <c r="IH43" s="118"/>
      <c r="II43" s="118"/>
      <c r="IJ43" s="118"/>
      <c r="IK43" s="118"/>
      <c r="IL43" s="118"/>
      <c r="IM43" s="118"/>
      <c r="IN43" s="118"/>
      <c r="IO43" s="118"/>
      <c r="IP43" s="118"/>
      <c r="IQ43" s="118"/>
    </row>
    <row r="44" s="115" customFormat="1" ht="16.5" customHeight="1" spans="1:251">
      <c r="A44" s="118"/>
      <c r="B44" s="127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  <c r="IL44" s="118"/>
      <c r="IM44" s="118"/>
      <c r="IN44" s="118"/>
      <c r="IO44" s="118"/>
      <c r="IP44" s="118"/>
      <c r="IQ44" s="118"/>
    </row>
    <row r="45" s="115" customFormat="1" ht="16.5" customHeight="1" spans="1:251">
      <c r="A45" s="118"/>
      <c r="B45" s="127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8"/>
      <c r="GB45" s="118"/>
      <c r="GC45" s="118"/>
      <c r="GD45" s="118"/>
      <c r="GE45" s="118"/>
      <c r="GF45" s="118"/>
      <c r="GG45" s="118"/>
      <c r="GH45" s="118"/>
      <c r="GI45" s="118"/>
      <c r="GJ45" s="118"/>
      <c r="GK45" s="118"/>
      <c r="GL45" s="118"/>
      <c r="GM45" s="118"/>
      <c r="GN45" s="118"/>
      <c r="GO45" s="118"/>
      <c r="GP45" s="118"/>
      <c r="GQ45" s="118"/>
      <c r="GR45" s="118"/>
      <c r="GS45" s="118"/>
      <c r="GT45" s="118"/>
      <c r="GU45" s="118"/>
      <c r="GV45" s="118"/>
      <c r="GW45" s="118"/>
      <c r="GX45" s="118"/>
      <c r="GY45" s="118"/>
      <c r="GZ45" s="118"/>
      <c r="HA45" s="118"/>
      <c r="HB45" s="118"/>
      <c r="HC45" s="118"/>
      <c r="HD45" s="118"/>
      <c r="HE45" s="118"/>
      <c r="HF45" s="118"/>
      <c r="HG45" s="118"/>
      <c r="HH45" s="118"/>
      <c r="HI45" s="118"/>
      <c r="HJ45" s="118"/>
      <c r="HK45" s="118"/>
      <c r="HL45" s="118"/>
      <c r="HM45" s="118"/>
      <c r="HN45" s="118"/>
      <c r="HO45" s="118"/>
      <c r="HP45" s="118"/>
      <c r="HQ45" s="118"/>
      <c r="HR45" s="118"/>
      <c r="HS45" s="118"/>
      <c r="HT45" s="118"/>
      <c r="HU45" s="118"/>
      <c r="HV45" s="118"/>
      <c r="HW45" s="118"/>
      <c r="HX45" s="118"/>
      <c r="HY45" s="118"/>
      <c r="HZ45" s="118"/>
      <c r="IA45" s="118"/>
      <c r="IB45" s="118"/>
      <c r="IC45" s="118"/>
      <c r="ID45" s="118"/>
      <c r="IE45" s="118"/>
      <c r="IF45" s="118"/>
      <c r="IG45" s="118"/>
      <c r="IH45" s="118"/>
      <c r="II45" s="118"/>
      <c r="IJ45" s="118"/>
      <c r="IK45" s="118"/>
      <c r="IL45" s="118"/>
      <c r="IM45" s="118"/>
      <c r="IN45" s="118"/>
      <c r="IO45" s="118"/>
      <c r="IP45" s="118"/>
      <c r="IQ45" s="118"/>
    </row>
    <row r="46" s="115" customFormat="1" ht="16.5" customHeight="1" spans="1:251">
      <c r="A46" s="118"/>
      <c r="B46" s="12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118"/>
      <c r="DR46" s="118"/>
      <c r="DS46" s="118"/>
      <c r="DT46" s="118"/>
      <c r="DU46" s="118"/>
      <c r="DV46" s="118"/>
      <c r="DW46" s="118"/>
      <c r="DX46" s="118"/>
      <c r="DY46" s="118"/>
      <c r="DZ46" s="118"/>
      <c r="EA46" s="118"/>
      <c r="EB46" s="118"/>
      <c r="EC46" s="118"/>
      <c r="ED46" s="118"/>
      <c r="EE46" s="118"/>
      <c r="EF46" s="118"/>
      <c r="EG46" s="118"/>
      <c r="EH46" s="118"/>
      <c r="EI46" s="118"/>
      <c r="EJ46" s="118"/>
      <c r="EK46" s="118"/>
      <c r="EL46" s="118"/>
      <c r="EM46" s="118"/>
      <c r="EN46" s="118"/>
      <c r="EO46" s="118"/>
      <c r="EP46" s="118"/>
      <c r="EQ46" s="118"/>
      <c r="ER46" s="118"/>
      <c r="ES46" s="118"/>
      <c r="ET46" s="118"/>
      <c r="EU46" s="118"/>
      <c r="EV46" s="118"/>
      <c r="EW46" s="118"/>
      <c r="EX46" s="118"/>
      <c r="EY46" s="118"/>
      <c r="EZ46" s="118"/>
      <c r="FA46" s="118"/>
      <c r="FB46" s="118"/>
      <c r="FC46" s="118"/>
      <c r="FD46" s="118"/>
      <c r="FE46" s="118"/>
      <c r="FF46" s="118"/>
      <c r="FG46" s="118"/>
      <c r="FH46" s="118"/>
      <c r="FI46" s="118"/>
      <c r="FJ46" s="118"/>
      <c r="FK46" s="118"/>
      <c r="FL46" s="118"/>
      <c r="FM46" s="118"/>
      <c r="FN46" s="118"/>
      <c r="FO46" s="118"/>
      <c r="FP46" s="118"/>
      <c r="FQ46" s="118"/>
      <c r="FR46" s="118"/>
      <c r="FS46" s="118"/>
      <c r="FT46" s="118"/>
      <c r="FU46" s="118"/>
      <c r="FV46" s="118"/>
      <c r="FW46" s="118"/>
      <c r="FX46" s="118"/>
      <c r="FY46" s="118"/>
      <c r="FZ46" s="118"/>
      <c r="GA46" s="118"/>
      <c r="GB46" s="118"/>
      <c r="GC46" s="118"/>
      <c r="GD46" s="118"/>
      <c r="GE46" s="118"/>
      <c r="GF46" s="118"/>
      <c r="GG46" s="118"/>
      <c r="GH46" s="118"/>
      <c r="GI46" s="118"/>
      <c r="GJ46" s="118"/>
      <c r="GK46" s="118"/>
      <c r="GL46" s="118"/>
      <c r="GM46" s="118"/>
      <c r="GN46" s="118"/>
      <c r="GO46" s="118"/>
      <c r="GP46" s="118"/>
      <c r="GQ46" s="118"/>
      <c r="GR46" s="118"/>
      <c r="GS46" s="118"/>
      <c r="GT46" s="118"/>
      <c r="GU46" s="118"/>
      <c r="GV46" s="118"/>
      <c r="GW46" s="118"/>
      <c r="GX46" s="118"/>
      <c r="GY46" s="118"/>
      <c r="GZ46" s="118"/>
      <c r="HA46" s="118"/>
      <c r="HB46" s="118"/>
      <c r="HC46" s="118"/>
      <c r="HD46" s="118"/>
      <c r="HE46" s="118"/>
      <c r="HF46" s="118"/>
      <c r="HG46" s="118"/>
      <c r="HH46" s="118"/>
      <c r="HI46" s="118"/>
      <c r="HJ46" s="118"/>
      <c r="HK46" s="118"/>
      <c r="HL46" s="118"/>
      <c r="HM46" s="118"/>
      <c r="HN46" s="118"/>
      <c r="HO46" s="118"/>
      <c r="HP46" s="118"/>
      <c r="HQ46" s="118"/>
      <c r="HR46" s="118"/>
      <c r="HS46" s="118"/>
      <c r="HT46" s="118"/>
      <c r="HU46" s="118"/>
      <c r="HV46" s="118"/>
      <c r="HW46" s="118"/>
      <c r="HX46" s="118"/>
      <c r="HY46" s="118"/>
      <c r="HZ46" s="118"/>
      <c r="IA46" s="118"/>
      <c r="IB46" s="118"/>
      <c r="IC46" s="118"/>
      <c r="ID46" s="118"/>
      <c r="IE46" s="118"/>
      <c r="IF46" s="118"/>
      <c r="IG46" s="118"/>
      <c r="IH46" s="118"/>
      <c r="II46" s="118"/>
      <c r="IJ46" s="118"/>
      <c r="IK46" s="118"/>
      <c r="IL46" s="118"/>
      <c r="IM46" s="118"/>
      <c r="IN46" s="118"/>
      <c r="IO46" s="118"/>
      <c r="IP46" s="118"/>
      <c r="IQ46" s="118"/>
    </row>
    <row r="47" s="115" customFormat="1" ht="16.5" customHeight="1" spans="1:251">
      <c r="A47" s="118"/>
      <c r="B47" s="12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8"/>
      <c r="DI47" s="118"/>
      <c r="DJ47" s="118"/>
      <c r="DK47" s="118"/>
      <c r="DL47" s="118"/>
      <c r="DM47" s="118"/>
      <c r="DN47" s="118"/>
      <c r="DO47" s="118"/>
      <c r="DP47" s="118"/>
      <c r="DQ47" s="118"/>
      <c r="DR47" s="118"/>
      <c r="DS47" s="118"/>
      <c r="DT47" s="118"/>
      <c r="DU47" s="118"/>
      <c r="DV47" s="118"/>
      <c r="DW47" s="118"/>
      <c r="DX47" s="118"/>
      <c r="DY47" s="118"/>
      <c r="DZ47" s="118"/>
      <c r="EA47" s="118"/>
      <c r="EB47" s="118"/>
      <c r="EC47" s="118"/>
      <c r="ED47" s="118"/>
      <c r="EE47" s="118"/>
      <c r="EF47" s="118"/>
      <c r="EG47" s="118"/>
      <c r="EH47" s="118"/>
      <c r="EI47" s="118"/>
      <c r="EJ47" s="118"/>
      <c r="EK47" s="118"/>
      <c r="EL47" s="118"/>
      <c r="EM47" s="118"/>
      <c r="EN47" s="118"/>
      <c r="EO47" s="118"/>
      <c r="EP47" s="118"/>
      <c r="EQ47" s="118"/>
      <c r="ER47" s="118"/>
      <c r="ES47" s="118"/>
      <c r="ET47" s="118"/>
      <c r="EU47" s="118"/>
      <c r="EV47" s="118"/>
      <c r="EW47" s="118"/>
      <c r="EX47" s="118"/>
      <c r="EY47" s="118"/>
      <c r="EZ47" s="118"/>
      <c r="FA47" s="118"/>
      <c r="FB47" s="118"/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Y47" s="118"/>
      <c r="FZ47" s="118"/>
      <c r="GA47" s="118"/>
      <c r="GB47" s="118"/>
      <c r="GC47" s="118"/>
      <c r="GD47" s="118"/>
      <c r="GE47" s="118"/>
      <c r="GF47" s="118"/>
      <c r="GG47" s="118"/>
      <c r="GH47" s="118"/>
      <c r="GI47" s="118"/>
      <c r="GJ47" s="118"/>
      <c r="GK47" s="118"/>
      <c r="GL47" s="118"/>
      <c r="GM47" s="118"/>
      <c r="GN47" s="118"/>
      <c r="GO47" s="118"/>
      <c r="GP47" s="118"/>
      <c r="GQ47" s="118"/>
      <c r="GR47" s="118"/>
      <c r="GS47" s="118"/>
      <c r="GT47" s="118"/>
      <c r="GU47" s="118"/>
      <c r="GV47" s="118"/>
      <c r="GW47" s="118"/>
      <c r="GX47" s="118"/>
      <c r="GY47" s="118"/>
      <c r="GZ47" s="118"/>
      <c r="HA47" s="118"/>
      <c r="HB47" s="118"/>
      <c r="HC47" s="118"/>
      <c r="HD47" s="118"/>
      <c r="HE47" s="118"/>
      <c r="HF47" s="118"/>
      <c r="HG47" s="118"/>
      <c r="HH47" s="118"/>
      <c r="HI47" s="118"/>
      <c r="HJ47" s="118"/>
      <c r="HK47" s="118"/>
      <c r="HL47" s="118"/>
      <c r="HM47" s="118"/>
      <c r="HN47" s="118"/>
      <c r="HO47" s="118"/>
      <c r="HP47" s="118"/>
      <c r="HQ47" s="118"/>
      <c r="HR47" s="118"/>
      <c r="HS47" s="118"/>
      <c r="HT47" s="118"/>
      <c r="HU47" s="118"/>
      <c r="HV47" s="118"/>
      <c r="HW47" s="118"/>
      <c r="HX47" s="118"/>
      <c r="HY47" s="118"/>
      <c r="HZ47" s="118"/>
      <c r="IA47" s="118"/>
      <c r="IB47" s="118"/>
      <c r="IC47" s="118"/>
      <c r="ID47" s="118"/>
      <c r="IE47" s="118"/>
      <c r="IF47" s="118"/>
      <c r="IG47" s="118"/>
      <c r="IH47" s="118"/>
      <c r="II47" s="118"/>
      <c r="IJ47" s="118"/>
      <c r="IK47" s="118"/>
      <c r="IL47" s="118"/>
      <c r="IM47" s="118"/>
      <c r="IN47" s="118"/>
      <c r="IO47" s="118"/>
      <c r="IP47" s="118"/>
      <c r="IQ47" s="118"/>
    </row>
  </sheetData>
  <mergeCells count="1">
    <mergeCell ref="A1:B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A33" sqref="A33"/>
    </sheetView>
  </sheetViews>
  <sheetFormatPr defaultColWidth="9" defaultRowHeight="14.25"/>
  <cols>
    <col min="1" max="1" width="110.4" customWidth="1"/>
  </cols>
  <sheetData>
    <row r="1" ht="23.25" customHeight="1" spans="1:1">
      <c r="A1" s="278" t="s">
        <v>3</v>
      </c>
    </row>
    <row r="2" ht="23.25" customHeight="1"/>
    <row r="3" ht="23.25" customHeight="1" spans="1:1">
      <c r="A3" s="279" t="s">
        <v>4</v>
      </c>
    </row>
    <row r="4" ht="23.25" customHeight="1" spans="1:1">
      <c r="A4" s="280" t="s">
        <v>5</v>
      </c>
    </row>
    <row r="5" ht="23.25" customHeight="1" spans="1:1">
      <c r="A5" s="280" t="s">
        <v>6</v>
      </c>
    </row>
    <row r="6" ht="23.25" customHeight="1" spans="1:1">
      <c r="A6" s="280" t="s">
        <v>7</v>
      </c>
    </row>
    <row r="7" ht="23.25" customHeight="1" spans="1:1">
      <c r="A7" s="280" t="s">
        <v>8</v>
      </c>
    </row>
    <row r="8" ht="23.25" customHeight="1" spans="1:1">
      <c r="A8" s="280" t="s">
        <v>9</v>
      </c>
    </row>
    <row r="9" ht="23.25" customHeight="1" spans="1:1">
      <c r="A9" s="280" t="s">
        <v>10</v>
      </c>
    </row>
    <row r="10" ht="23.25" customHeight="1" spans="1:1">
      <c r="A10" s="279"/>
    </row>
    <row r="11" ht="23.25" customHeight="1" spans="1:1">
      <c r="A11" s="279" t="s">
        <v>11</v>
      </c>
    </row>
    <row r="12" ht="23.25" customHeight="1" spans="1:1">
      <c r="A12" s="280" t="s">
        <v>12</v>
      </c>
    </row>
    <row r="13" ht="23.25" customHeight="1" spans="1:1">
      <c r="A13" s="280" t="s">
        <v>13</v>
      </c>
    </row>
    <row r="14" ht="23.25" customHeight="1" spans="1:1">
      <c r="A14" s="280" t="s">
        <v>14</v>
      </c>
    </row>
    <row r="15" ht="23.25" customHeight="1" spans="1:1">
      <c r="A15" s="279"/>
    </row>
    <row r="16" ht="23.25" customHeight="1" spans="1:1">
      <c r="A16" s="279" t="s">
        <v>15</v>
      </c>
    </row>
    <row r="17" ht="23.25" customHeight="1" spans="1:1">
      <c r="A17" s="280" t="s">
        <v>16</v>
      </c>
    </row>
    <row r="18" ht="23.25" customHeight="1" spans="1:1">
      <c r="A18" s="280" t="s">
        <v>17</v>
      </c>
    </row>
    <row r="19" ht="23.25" customHeight="1" spans="1:1">
      <c r="A19" s="280" t="s">
        <v>18</v>
      </c>
    </row>
    <row r="20" ht="23.25" customHeight="1" spans="1:1">
      <c r="A20" s="280"/>
    </row>
    <row r="21" ht="23.25" customHeight="1" spans="1:1">
      <c r="A21" s="279" t="s">
        <v>19</v>
      </c>
    </row>
    <row r="22" ht="23.25" customHeight="1" spans="1:1">
      <c r="A22" s="280" t="s">
        <v>20</v>
      </c>
    </row>
    <row r="23" ht="23.25" customHeight="1" spans="1:1">
      <c r="A23" s="280" t="s">
        <v>21</v>
      </c>
    </row>
    <row r="24" ht="23.25" customHeight="1" spans="1:1">
      <c r="A24" s="280"/>
    </row>
    <row r="25" ht="23.25" customHeight="1" spans="1:1">
      <c r="A25" s="279" t="s">
        <v>22</v>
      </c>
    </row>
    <row r="26" ht="23.25" customHeight="1" spans="1:1">
      <c r="A26" s="280" t="s">
        <v>23</v>
      </c>
    </row>
    <row r="27" ht="23.25" customHeight="1" spans="1:1">
      <c r="A27" s="280" t="s">
        <v>24</v>
      </c>
    </row>
    <row r="28" ht="23.25" customHeight="1" spans="1:1">
      <c r="A28" s="280" t="s">
        <v>25</v>
      </c>
    </row>
    <row r="29" ht="23.25" customHeight="1" spans="1:1">
      <c r="A29" s="280" t="s">
        <v>26</v>
      </c>
    </row>
  </sheetData>
  <pageMargins left="0.707638888888889" right="0.707638888888889" top="0.747916666666667" bottom="0.747916666666667" header="0.313888888888889" footer="0.313888888888889"/>
  <pageSetup paperSize="9" scale="9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0"/>
  <sheetViews>
    <sheetView topLeftCell="A16" workbookViewId="0">
      <selection activeCell="A52" sqref="A52"/>
    </sheetView>
  </sheetViews>
  <sheetFormatPr defaultColWidth="7.96666666666667" defaultRowHeight="12"/>
  <cols>
    <col min="1" max="1" width="53.0833333333333" style="115" customWidth="1"/>
    <col min="2" max="2" width="27.5083333333333" style="115" customWidth="1"/>
    <col min="3" max="3" width="9.525" style="115" customWidth="1"/>
    <col min="4" max="4" width="29.2583333333333" style="115" customWidth="1"/>
    <col min="5" max="253" width="9.04166666666667" style="115" customWidth="1"/>
    <col min="254" max="16384" width="7.96666666666667" style="115"/>
  </cols>
  <sheetData>
    <row r="1" s="115" customFormat="1" ht="30" customHeight="1" spans="1:251">
      <c r="A1" s="129" t="s">
        <v>255</v>
      </c>
      <c r="B1" s="129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s="116" customFormat="1" ht="19.5" customHeight="1" spans="1:2">
      <c r="A2" s="119" t="s">
        <v>256</v>
      </c>
      <c r="B2" s="120" t="s">
        <v>29</v>
      </c>
    </row>
    <row r="3" s="115" customFormat="1" ht="24" customHeight="1" spans="1:253">
      <c r="A3" s="121" t="s">
        <v>257</v>
      </c>
      <c r="B3" s="121" t="s">
        <v>185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</row>
    <row r="4" s="115" customFormat="1" ht="24" customHeight="1" spans="1:253">
      <c r="A4" s="122" t="s">
        <v>258</v>
      </c>
      <c r="B4" s="130">
        <v>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</row>
    <row r="5" s="115" customFormat="1" ht="24" customHeight="1" spans="1:253">
      <c r="A5" s="122" t="s">
        <v>259</v>
      </c>
      <c r="B5" s="130">
        <v>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</row>
    <row r="6" s="115" customFormat="1" ht="24" customHeight="1" spans="1:253">
      <c r="A6" s="124" t="s">
        <v>172</v>
      </c>
      <c r="B6" s="131">
        <v>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</row>
    <row r="7" s="115" customFormat="1" ht="24" customHeight="1" spans="1:253">
      <c r="A7" s="124" t="s">
        <v>260</v>
      </c>
      <c r="B7" s="131">
        <v>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</row>
    <row r="8" s="115" customFormat="1" ht="24" customHeight="1" spans="1:253">
      <c r="A8" s="124" t="s">
        <v>261</v>
      </c>
      <c r="B8" s="131">
        <v>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</row>
    <row r="9" s="115" customFormat="1" ht="24" customHeight="1" spans="1:253">
      <c r="A9" s="124" t="s">
        <v>262</v>
      </c>
      <c r="B9" s="131">
        <v>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</row>
    <row r="10" s="115" customFormat="1" ht="24" customHeight="1" spans="1:253">
      <c r="A10" s="124" t="s">
        <v>263</v>
      </c>
      <c r="B10" s="131">
        <v>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</row>
    <row r="11" s="115" customFormat="1" ht="24" customHeight="1" spans="1:253">
      <c r="A11" s="124" t="s">
        <v>264</v>
      </c>
      <c r="B11" s="131">
        <v>0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</row>
    <row r="12" s="115" customFormat="1" ht="24" customHeight="1" spans="1:253">
      <c r="A12" s="124" t="s">
        <v>265</v>
      </c>
      <c r="B12" s="131">
        <v>0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</row>
    <row r="13" s="115" customFormat="1" ht="24" customHeight="1" spans="1:253">
      <c r="A13" s="124" t="s">
        <v>266</v>
      </c>
      <c r="B13" s="131">
        <v>0</v>
      </c>
      <c r="C13" s="118"/>
      <c r="D13" s="132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</row>
    <row r="14" s="115" customFormat="1" ht="24" customHeight="1" spans="1:253">
      <c r="A14" s="124" t="s">
        <v>267</v>
      </c>
      <c r="B14" s="131">
        <v>0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</row>
    <row r="15" s="115" customFormat="1" ht="24" customHeight="1" spans="1:253">
      <c r="A15" s="124" t="s">
        <v>268</v>
      </c>
      <c r="B15" s="131">
        <v>0</v>
      </c>
      <c r="C15" s="118"/>
      <c r="D15" s="132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</row>
    <row r="16" s="115" customFormat="1" ht="24" customHeight="1" spans="1:253">
      <c r="A16" s="124" t="s">
        <v>269</v>
      </c>
      <c r="B16" s="131">
        <v>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</row>
    <row r="17" s="115" customFormat="1" ht="24" customHeight="1" spans="1:253">
      <c r="A17" s="124" t="s">
        <v>270</v>
      </c>
      <c r="B17" s="131">
        <v>0</v>
      </c>
      <c r="C17" s="118"/>
      <c r="D17" s="132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</row>
    <row r="18" s="115" customFormat="1" ht="24" customHeight="1" spans="1:253">
      <c r="A18" s="124" t="s">
        <v>271</v>
      </c>
      <c r="B18" s="131">
        <v>0</v>
      </c>
      <c r="C18" s="118"/>
      <c r="D18" s="132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</row>
    <row r="19" s="115" customFormat="1" ht="24" customHeight="1" spans="1:253">
      <c r="A19" s="124" t="s">
        <v>272</v>
      </c>
      <c r="B19" s="131">
        <v>0</v>
      </c>
      <c r="C19" s="118"/>
      <c r="D19" s="132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</row>
    <row r="20" s="115" customFormat="1" ht="24" customHeight="1" spans="1:253">
      <c r="A20" s="118"/>
      <c r="B20" s="133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</row>
    <row r="21" s="115" customFormat="1" ht="22.5" customHeight="1" spans="1:253">
      <c r="A21" s="128" t="s">
        <v>169</v>
      </c>
      <c r="B21" s="133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</row>
    <row r="22" s="115" customFormat="1" ht="22.5" customHeight="1" spans="1:253">
      <c r="A22" s="118"/>
      <c r="B22" s="133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</row>
    <row r="23" s="115" customFormat="1" ht="22.5" customHeight="1" spans="1:253">
      <c r="A23" s="118"/>
      <c r="B23" s="133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</row>
    <row r="24" s="115" customFormat="1" ht="22.5" customHeight="1" spans="1:253">
      <c r="A24" s="118"/>
      <c r="B24" s="133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</row>
    <row r="25" s="115" customFormat="1" ht="16.5" customHeight="1" spans="1:253">
      <c r="A25" s="118"/>
      <c r="B25" s="133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</row>
    <row r="26" s="115" customFormat="1" ht="16.5" customHeight="1" spans="1:253">
      <c r="A26" s="118"/>
      <c r="B26" s="133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</row>
    <row r="27" s="115" customFormat="1" ht="16.5" customHeight="1" spans="1:253">
      <c r="A27" s="118"/>
      <c r="B27" s="133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</row>
    <row r="28" s="115" customFormat="1" ht="16.5" customHeight="1" spans="1:253">
      <c r="A28" s="118"/>
      <c r="B28" s="133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</row>
    <row r="29" s="115" customFormat="1" ht="16.5" customHeight="1" spans="1:253">
      <c r="A29" s="118"/>
      <c r="B29" s="133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</row>
    <row r="30" s="115" customFormat="1" ht="16.5" customHeight="1" spans="1:253">
      <c r="A30" s="118"/>
      <c r="B30" s="133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</row>
  </sheetData>
  <mergeCells count="1">
    <mergeCell ref="A1:B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7"/>
  <sheetViews>
    <sheetView workbookViewId="0">
      <selection activeCell="C13" sqref="C13"/>
    </sheetView>
  </sheetViews>
  <sheetFormatPr defaultColWidth="7.96666666666667" defaultRowHeight="12"/>
  <cols>
    <col min="1" max="1" width="54.15" style="115" customWidth="1"/>
    <col min="2" max="2" width="23.525" style="115" customWidth="1"/>
    <col min="3" max="253" width="9.04166666666667" style="115" customWidth="1"/>
    <col min="254" max="16384" width="7.96666666666667" style="115"/>
  </cols>
  <sheetData>
    <row r="1" s="115" customFormat="1" ht="30" customHeight="1" spans="1:253">
      <c r="A1" s="117" t="s">
        <v>273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</row>
    <row r="2" s="116" customFormat="1" ht="19.5" customHeight="1" spans="1:2">
      <c r="A2" s="119" t="s">
        <v>274</v>
      </c>
      <c r="B2" s="120" t="s">
        <v>29</v>
      </c>
    </row>
    <row r="3" s="115" customFormat="1" ht="22.5" customHeight="1" spans="1:253">
      <c r="A3" s="121" t="s">
        <v>257</v>
      </c>
      <c r="B3" s="121" t="s">
        <v>275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</row>
    <row r="4" s="115" customFormat="1" ht="22.5" customHeight="1" spans="1:253">
      <c r="A4" s="122" t="s">
        <v>276</v>
      </c>
      <c r="B4" s="123">
        <v>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</row>
    <row r="5" s="115" customFormat="1" ht="22.5" customHeight="1" spans="1:253">
      <c r="A5" s="124" t="s">
        <v>277</v>
      </c>
      <c r="B5" s="125">
        <v>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</row>
    <row r="6" s="115" customFormat="1" ht="22.5" customHeight="1" spans="1:253">
      <c r="A6" s="124" t="s">
        <v>278</v>
      </c>
      <c r="B6" s="125">
        <v>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</row>
    <row r="7" s="115" customFormat="1" ht="22.5" customHeight="1" spans="1:253">
      <c r="A7" s="124" t="s">
        <v>279</v>
      </c>
      <c r="B7" s="125">
        <v>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</row>
    <row r="8" s="115" customFormat="1" ht="22.5" customHeight="1" spans="1:253">
      <c r="A8" s="124" t="s">
        <v>280</v>
      </c>
      <c r="B8" s="125">
        <v>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</row>
    <row r="9" s="115" customFormat="1" ht="22.5" customHeight="1" spans="1:253">
      <c r="A9" s="124" t="s">
        <v>281</v>
      </c>
      <c r="B9" s="125">
        <v>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</row>
    <row r="10" s="115" customFormat="1" ht="22.5" customHeight="1" spans="1:253">
      <c r="A10" s="124" t="s">
        <v>282</v>
      </c>
      <c r="B10" s="125">
        <v>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</row>
    <row r="11" s="115" customFormat="1" ht="22.5" customHeight="1" spans="1:253">
      <c r="A11" s="124" t="s">
        <v>283</v>
      </c>
      <c r="B11" s="125">
        <v>0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</row>
    <row r="12" s="115" customFormat="1" ht="22.5" customHeight="1" spans="1:253">
      <c r="A12" s="122" t="s">
        <v>284</v>
      </c>
      <c r="B12" s="123">
        <v>0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</row>
    <row r="13" s="115" customFormat="1" ht="22.5" customHeight="1" spans="1:253">
      <c r="A13" s="124" t="s">
        <v>285</v>
      </c>
      <c r="B13" s="125">
        <v>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</row>
    <row r="14" s="115" customFormat="1" ht="22.5" customHeight="1" spans="1:253">
      <c r="A14" s="124" t="s">
        <v>286</v>
      </c>
      <c r="B14" s="125">
        <v>0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</row>
    <row r="15" s="115" customFormat="1" ht="22.5" customHeight="1" spans="1:253">
      <c r="A15" s="124" t="s">
        <v>287</v>
      </c>
      <c r="B15" s="125">
        <v>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</row>
    <row r="16" s="115" customFormat="1" ht="22.5" customHeight="1" spans="1:253">
      <c r="A16" s="124" t="s">
        <v>288</v>
      </c>
      <c r="B16" s="125">
        <v>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</row>
    <row r="17" s="115" customFormat="1" ht="22.5" customHeight="1" spans="1:253">
      <c r="A17" s="124" t="s">
        <v>289</v>
      </c>
      <c r="B17" s="125">
        <v>0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</row>
    <row r="18" s="115" customFormat="1" ht="22.5" customHeight="1" spans="1:253">
      <c r="A18" s="124" t="s">
        <v>290</v>
      </c>
      <c r="B18" s="125">
        <v>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</row>
    <row r="19" s="115" customFormat="1" ht="22.5" customHeight="1" spans="1:253">
      <c r="A19" s="124" t="s">
        <v>291</v>
      </c>
      <c r="B19" s="125">
        <v>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</row>
    <row r="20" s="115" customFormat="1" ht="22.5" customHeight="1" spans="1:253">
      <c r="A20" s="126"/>
      <c r="B20" s="12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</row>
    <row r="21" s="115" customFormat="1" ht="16.5" customHeight="1" spans="1:253">
      <c r="A21" s="128" t="s">
        <v>169</v>
      </c>
      <c r="B21" s="12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</row>
    <row r="22" s="115" customFormat="1" ht="16.5" customHeight="1" spans="1:253">
      <c r="A22" s="126"/>
      <c r="B22" s="127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</row>
    <row r="23" s="115" customFormat="1" ht="16.5" customHeight="1" spans="1:253">
      <c r="A23" s="118"/>
      <c r="B23" s="12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</row>
    <row r="24" s="115" customFormat="1" ht="16.5" customHeight="1" spans="1:253">
      <c r="A24" s="118"/>
      <c r="B24" s="12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</row>
    <row r="25" s="115" customFormat="1" ht="16.5" customHeight="1" spans="1:253">
      <c r="A25" s="118"/>
      <c r="B25" s="127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</row>
    <row r="26" s="115" customFormat="1" ht="16.5" customHeight="1" spans="1:253">
      <c r="A26" s="118"/>
      <c r="B26" s="12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</row>
    <row r="27" s="115" customFormat="1" ht="16.5" customHeight="1" spans="1:253">
      <c r="A27" s="118"/>
      <c r="B27" s="12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</row>
  </sheetData>
  <mergeCells count="1">
    <mergeCell ref="A1:B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3" workbookViewId="0">
      <selection activeCell="C11" sqref="C11"/>
    </sheetView>
  </sheetViews>
  <sheetFormatPr defaultColWidth="9" defaultRowHeight="14.25" outlineLevelCol="5"/>
  <cols>
    <col min="1" max="1" width="35.2" customWidth="1"/>
    <col min="2" max="2" width="13.6" style="86" customWidth="1"/>
    <col min="3" max="3" width="13.5" style="86" customWidth="1"/>
    <col min="4" max="4" width="13.5" customWidth="1"/>
    <col min="8" max="8" width="10.4" customWidth="1"/>
    <col min="9" max="9" width="9.7" customWidth="1"/>
  </cols>
  <sheetData>
    <row r="1" ht="26.25" customHeight="1" spans="1:4">
      <c r="A1" s="87" t="s">
        <v>292</v>
      </c>
      <c r="B1" s="87"/>
      <c r="C1" s="87"/>
      <c r="D1" s="87"/>
    </row>
    <row r="2" ht="19.5" customHeight="1" spans="1:4">
      <c r="A2" s="88"/>
      <c r="B2" s="89"/>
      <c r="C2" s="90" t="s">
        <v>29</v>
      </c>
      <c r="D2" s="90"/>
    </row>
    <row r="3" ht="52.5" customHeight="1" spans="1:5">
      <c r="A3" s="91" t="s">
        <v>30</v>
      </c>
      <c r="B3" s="92" t="s">
        <v>293</v>
      </c>
      <c r="C3" s="92" t="s">
        <v>185</v>
      </c>
      <c r="D3" s="93" t="s">
        <v>35</v>
      </c>
      <c r="E3" s="94"/>
    </row>
    <row r="4" ht="22.5" customHeight="1" spans="1:6">
      <c r="A4" s="95" t="s">
        <v>294</v>
      </c>
      <c r="B4" s="96">
        <v>0</v>
      </c>
      <c r="C4" s="86">
        <v>3</v>
      </c>
      <c r="D4" s="97" t="e">
        <f>(C4/B4-1)*100</f>
        <v>#DIV/0!</v>
      </c>
      <c r="E4" s="98"/>
      <c r="F4" s="99"/>
    </row>
    <row r="5" ht="22.5" customHeight="1" spans="1:6">
      <c r="A5" s="95" t="s">
        <v>295</v>
      </c>
      <c r="B5" s="96">
        <v>82.5</v>
      </c>
      <c r="C5" s="86">
        <v>82.5</v>
      </c>
      <c r="D5" s="97">
        <f>(C5/B5-1)*100</f>
        <v>0</v>
      </c>
      <c r="E5" s="98"/>
      <c r="F5" s="99"/>
    </row>
    <row r="6" ht="22.5" customHeight="1" spans="1:6">
      <c r="A6" s="100" t="s">
        <v>296</v>
      </c>
      <c r="B6" s="96">
        <v>548</v>
      </c>
      <c r="C6" s="86">
        <v>688.95</v>
      </c>
      <c r="D6" s="97">
        <f>(C6/B6-1)*100</f>
        <v>25.720802919708</v>
      </c>
      <c r="E6" s="98"/>
      <c r="F6" s="99"/>
    </row>
    <row r="7" ht="22.5" customHeight="1" spans="1:6">
      <c r="A7" s="95" t="s">
        <v>297</v>
      </c>
      <c r="B7" s="96">
        <v>548</v>
      </c>
      <c r="C7" s="86">
        <v>688.95</v>
      </c>
      <c r="D7" s="97">
        <f>(C7/B7-1)*100</f>
        <v>25.720802919708</v>
      </c>
      <c r="E7" s="98"/>
      <c r="F7" s="99"/>
    </row>
    <row r="8" ht="22.5" customHeight="1" spans="1:6">
      <c r="A8" s="95" t="s">
        <v>298</v>
      </c>
      <c r="B8" s="96">
        <v>0</v>
      </c>
      <c r="D8" s="97" t="e">
        <f>(C8/B8-1)*100</f>
        <v>#DIV/0!</v>
      </c>
      <c r="E8" s="98"/>
      <c r="F8" s="99"/>
    </row>
    <row r="9" ht="22.5" customHeight="1" spans="1:6">
      <c r="A9" s="101"/>
      <c r="B9" s="102"/>
      <c r="C9" s="103"/>
      <c r="D9" s="97"/>
      <c r="E9" s="98"/>
      <c r="F9" s="99"/>
    </row>
    <row r="10" ht="22.5" customHeight="1" spans="1:6">
      <c r="A10" s="101"/>
      <c r="B10" s="102"/>
      <c r="C10" s="103"/>
      <c r="D10" s="97"/>
      <c r="E10" s="98"/>
      <c r="F10" s="99"/>
    </row>
    <row r="11" ht="22.5" customHeight="1" spans="1:6">
      <c r="A11" s="101"/>
      <c r="B11" s="102"/>
      <c r="C11" s="104"/>
      <c r="D11" s="97"/>
      <c r="E11" s="98"/>
      <c r="F11" s="99"/>
    </row>
    <row r="12" ht="22.5" customHeight="1" spans="1:6">
      <c r="A12" s="101"/>
      <c r="B12" s="105"/>
      <c r="C12" s="105"/>
      <c r="D12" s="97"/>
      <c r="E12" s="98"/>
      <c r="F12" s="99"/>
    </row>
    <row r="13" ht="22.5" customHeight="1" spans="1:6">
      <c r="A13" s="101"/>
      <c r="B13" s="105"/>
      <c r="C13" s="105"/>
      <c r="D13" s="97"/>
      <c r="E13" s="98"/>
      <c r="F13" s="99"/>
    </row>
    <row r="14" ht="22.5" customHeight="1" spans="1:6">
      <c r="A14" s="101"/>
      <c r="B14" s="105"/>
      <c r="C14" s="105"/>
      <c r="D14" s="97"/>
      <c r="E14" s="98"/>
      <c r="F14" s="99"/>
    </row>
    <row r="15" ht="22.5" customHeight="1" spans="1:6">
      <c r="A15" s="94"/>
      <c r="B15" s="106"/>
      <c r="C15" s="106"/>
      <c r="D15" s="97"/>
      <c r="E15" s="98"/>
      <c r="F15" s="99"/>
    </row>
    <row r="16" ht="22.5" customHeight="1" spans="1:6">
      <c r="A16" s="94"/>
      <c r="B16" s="106"/>
      <c r="C16" s="106"/>
      <c r="D16" s="97"/>
      <c r="E16" s="98"/>
      <c r="F16" s="99"/>
    </row>
    <row r="17" ht="22.5" customHeight="1" spans="1:6">
      <c r="A17" s="94"/>
      <c r="B17" s="106"/>
      <c r="C17" s="106"/>
      <c r="D17" s="97"/>
      <c r="E17" s="98"/>
      <c r="F17" s="99"/>
    </row>
    <row r="18" ht="22.5" customHeight="1" spans="1:6">
      <c r="A18" s="107"/>
      <c r="B18" s="105"/>
      <c r="C18" s="105"/>
      <c r="D18" s="97"/>
      <c r="E18" s="98"/>
      <c r="F18" s="99"/>
    </row>
    <row r="19" ht="22.5" customHeight="1" spans="1:6">
      <c r="A19" s="107"/>
      <c r="B19" s="105"/>
      <c r="C19" s="105"/>
      <c r="D19" s="97"/>
      <c r="E19" s="98"/>
      <c r="F19" s="99"/>
    </row>
    <row r="20" ht="21" customHeight="1" spans="1:6">
      <c r="A20" s="108" t="s">
        <v>299</v>
      </c>
      <c r="B20" s="109">
        <f>SUM(B4:B6)</f>
        <v>630.5</v>
      </c>
      <c r="C20" s="109">
        <f>SUM(C4:C6)</f>
        <v>774.45</v>
      </c>
      <c r="D20" s="110">
        <f>(C20/B20-1)*100</f>
        <v>22.8310864393339</v>
      </c>
      <c r="E20" s="98"/>
      <c r="F20" s="99"/>
    </row>
    <row r="21" ht="54.75" customHeight="1" spans="1:5">
      <c r="A21" s="111" t="s">
        <v>300</v>
      </c>
      <c r="B21" s="111"/>
      <c r="C21" s="111"/>
      <c r="D21" s="111"/>
      <c r="E21" s="112"/>
    </row>
    <row r="22" ht="31.5" customHeight="1" spans="1:4">
      <c r="A22" s="113" t="s">
        <v>301</v>
      </c>
      <c r="B22" s="114"/>
      <c r="C22" s="114"/>
      <c r="D22" s="114"/>
    </row>
    <row r="23" ht="20.25" customHeight="1" spans="1:1">
      <c r="A23" s="99"/>
    </row>
  </sheetData>
  <mergeCells count="4">
    <mergeCell ref="A1:D1"/>
    <mergeCell ref="C2:D2"/>
    <mergeCell ref="A21:D21"/>
    <mergeCell ref="A22:D22"/>
  </mergeCells>
  <pageMargins left="0.707638888888889" right="0.707638888888889" top="0.747916666666667" bottom="0.747916666666667" header="0.313888888888889" footer="0.313888888888889"/>
  <pageSetup paperSize="9" firstPageNumber="27" orientation="portrait" useFirstPageNumber="1"/>
  <headerFooter>
    <oddFooter>&amp;C27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8"/>
  <sheetViews>
    <sheetView showZeros="0" topLeftCell="A1244" workbookViewId="0">
      <selection activeCell="B26" sqref="B26"/>
    </sheetView>
  </sheetViews>
  <sheetFormatPr defaultColWidth="9" defaultRowHeight="14.25" outlineLevelCol="2"/>
  <cols>
    <col min="1" max="1" width="42.25" style="51" customWidth="1"/>
    <col min="2" max="2" width="37.375" style="51" customWidth="1"/>
    <col min="3" max="16380" width="9" style="51"/>
    <col min="16381" max="16384" width="9" style="54"/>
  </cols>
  <sheetData>
    <row r="1" s="37" customFormat="1" ht="18.75" spans="1:3">
      <c r="A1" s="55" t="s">
        <v>302</v>
      </c>
      <c r="B1" s="55"/>
      <c r="C1" s="55"/>
    </row>
    <row r="2" s="37" customFormat="1" ht="18" customHeight="1" spans="2:3">
      <c r="B2" s="56" t="s">
        <v>29</v>
      </c>
      <c r="C2" s="56"/>
    </row>
    <row r="3" s="37" customFormat="1"/>
    <row r="4" s="51" customFormat="1" ht="45.75" customHeight="1" spans="1:2">
      <c r="A4" s="57" t="s">
        <v>30</v>
      </c>
      <c r="B4" s="57" t="s">
        <v>32</v>
      </c>
    </row>
    <row r="5" s="52" customFormat="1" ht="13.5" spans="1:2">
      <c r="A5" s="58" t="s">
        <v>303</v>
      </c>
      <c r="B5" s="59">
        <f>SUM(B6,B18,B27,B38,B49,B60,B71,B79,B88,B101,B110,B121,B133,B140,B148,B154,B161,B168,B175,B182,B189,B197,B203,B209,B216,B231)</f>
        <v>12489</v>
      </c>
    </row>
    <row r="6" s="53" customFormat="1" ht="13.5" spans="1:2">
      <c r="A6" s="60" t="s">
        <v>304</v>
      </c>
      <c r="B6" s="61">
        <f>SUM(B7:B17)</f>
        <v>338</v>
      </c>
    </row>
    <row r="7" s="51" customFormat="1" ht="13.5" spans="1:2">
      <c r="A7" s="62" t="s">
        <v>305</v>
      </c>
      <c r="B7" s="63">
        <v>256</v>
      </c>
    </row>
    <row r="8" s="51" customFormat="1" ht="13.5" spans="1:2">
      <c r="A8" s="62" t="s">
        <v>306</v>
      </c>
      <c r="B8" s="63">
        <v>36</v>
      </c>
    </row>
    <row r="9" s="51" customFormat="1" ht="13.5" spans="1:2">
      <c r="A9" s="64" t="s">
        <v>307</v>
      </c>
      <c r="B9" s="63"/>
    </row>
    <row r="10" s="51" customFormat="1" ht="13.5" spans="1:2">
      <c r="A10" s="64" t="s">
        <v>308</v>
      </c>
      <c r="B10" s="63"/>
    </row>
    <row r="11" s="51" customFormat="1" ht="13.5" spans="1:2">
      <c r="A11" s="64" t="s">
        <v>309</v>
      </c>
      <c r="B11" s="63"/>
    </row>
    <row r="12" s="51" customFormat="1" ht="13.5" spans="1:2">
      <c r="A12" s="63" t="s">
        <v>310</v>
      </c>
      <c r="B12" s="63"/>
    </row>
    <row r="13" s="51" customFormat="1" ht="13.5" spans="1:2">
      <c r="A13" s="63" t="s">
        <v>311</v>
      </c>
      <c r="B13" s="63">
        <v>3</v>
      </c>
    </row>
    <row r="14" s="51" customFormat="1" ht="13.5" spans="1:2">
      <c r="A14" s="63" t="s">
        <v>312</v>
      </c>
      <c r="B14" s="63">
        <v>34</v>
      </c>
    </row>
    <row r="15" s="51" customFormat="1" ht="13.5" spans="1:2">
      <c r="A15" s="63" t="s">
        <v>313</v>
      </c>
      <c r="B15" s="63"/>
    </row>
    <row r="16" s="51" customFormat="1" ht="13.5" spans="1:2">
      <c r="A16" s="63" t="s">
        <v>314</v>
      </c>
      <c r="B16" s="63"/>
    </row>
    <row r="17" s="51" customFormat="1" ht="13.5" spans="1:2">
      <c r="A17" s="63" t="s">
        <v>315</v>
      </c>
      <c r="B17" s="63">
        <v>9</v>
      </c>
    </row>
    <row r="18" s="53" customFormat="1" ht="13.5" spans="1:2">
      <c r="A18" s="60" t="s">
        <v>316</v>
      </c>
      <c r="B18" s="61">
        <f>SUM(B19:B26)</f>
        <v>116</v>
      </c>
    </row>
    <row r="19" s="51" customFormat="1" ht="13.5" spans="1:2">
      <c r="A19" s="62" t="s">
        <v>305</v>
      </c>
      <c r="B19" s="65">
        <v>102</v>
      </c>
    </row>
    <row r="20" s="51" customFormat="1" ht="13.5" spans="1:2">
      <c r="A20" s="62" t="s">
        <v>306</v>
      </c>
      <c r="B20" s="65">
        <v>9</v>
      </c>
    </row>
    <row r="21" s="51" customFormat="1" ht="13.5" spans="1:2">
      <c r="A21" s="64" t="s">
        <v>307</v>
      </c>
      <c r="B21" s="65"/>
    </row>
    <row r="22" s="51" customFormat="1" ht="13.5" spans="1:2">
      <c r="A22" s="64" t="s">
        <v>317</v>
      </c>
      <c r="B22" s="65"/>
    </row>
    <row r="23" s="51" customFormat="1" ht="13.5" spans="1:2">
      <c r="A23" s="64" t="s">
        <v>318</v>
      </c>
      <c r="B23" s="65"/>
    </row>
    <row r="24" s="51" customFormat="1" ht="13.5" spans="1:2">
      <c r="A24" s="64" t="s">
        <v>319</v>
      </c>
      <c r="B24" s="65"/>
    </row>
    <row r="25" s="51" customFormat="1" ht="13.5" spans="1:2">
      <c r="A25" s="64" t="s">
        <v>314</v>
      </c>
      <c r="B25" s="65"/>
    </row>
    <row r="26" s="51" customFormat="1" ht="13.5" spans="1:2">
      <c r="A26" s="64" t="s">
        <v>320</v>
      </c>
      <c r="B26" s="65">
        <v>5</v>
      </c>
    </row>
    <row r="27" s="53" customFormat="1" ht="13.5" spans="1:2">
      <c r="A27" s="60" t="s">
        <v>321</v>
      </c>
      <c r="B27" s="61">
        <f>SUM(B28:B37)</f>
        <v>5174</v>
      </c>
    </row>
    <row r="28" s="51" customFormat="1" ht="13.5" spans="1:2">
      <c r="A28" s="62" t="s">
        <v>305</v>
      </c>
      <c r="B28" s="65">
        <v>1796</v>
      </c>
    </row>
    <row r="29" s="51" customFormat="1" ht="13.5" spans="1:2">
      <c r="A29" s="62" t="s">
        <v>306</v>
      </c>
      <c r="B29" s="65">
        <f>232+3</f>
        <v>235</v>
      </c>
    </row>
    <row r="30" s="51" customFormat="1" ht="13.5" spans="1:2">
      <c r="A30" s="64" t="s">
        <v>307</v>
      </c>
      <c r="B30" s="65"/>
    </row>
    <row r="31" s="51" customFormat="1" ht="13.5" spans="1:2">
      <c r="A31" s="64" t="s">
        <v>322</v>
      </c>
      <c r="B31" s="65"/>
    </row>
    <row r="32" s="51" customFormat="1" ht="13.5" spans="1:2">
      <c r="A32" s="64" t="s">
        <v>323</v>
      </c>
      <c r="B32" s="65"/>
    </row>
    <row r="33" s="51" customFormat="1" ht="13.5" spans="1:2">
      <c r="A33" s="66" t="s">
        <v>324</v>
      </c>
      <c r="B33" s="65"/>
    </row>
    <row r="34" s="51" customFormat="1" ht="13.5" spans="1:2">
      <c r="A34" s="62" t="s">
        <v>325</v>
      </c>
      <c r="B34" s="65"/>
    </row>
    <row r="35" s="51" customFormat="1" ht="13.5" spans="1:2">
      <c r="A35" s="64" t="s">
        <v>326</v>
      </c>
      <c r="B35" s="65"/>
    </row>
    <row r="36" s="51" customFormat="1" ht="13.5" spans="1:2">
      <c r="A36" s="64" t="s">
        <v>314</v>
      </c>
      <c r="B36" s="65">
        <v>1574</v>
      </c>
    </row>
    <row r="37" s="51" customFormat="1" ht="13.5" spans="1:2">
      <c r="A37" s="64" t="s">
        <v>327</v>
      </c>
      <c r="B37" s="65">
        <v>1569</v>
      </c>
    </row>
    <row r="38" s="53" customFormat="1" ht="13.5" spans="1:2">
      <c r="A38" s="60" t="s">
        <v>328</v>
      </c>
      <c r="B38" s="61">
        <f>SUM(B39:B48)</f>
        <v>1089</v>
      </c>
    </row>
    <row r="39" s="51" customFormat="1" ht="13.5" spans="1:2">
      <c r="A39" s="62" t="s">
        <v>305</v>
      </c>
      <c r="B39" s="65">
        <v>89</v>
      </c>
    </row>
    <row r="40" s="51" customFormat="1" ht="13.5" spans="1:2">
      <c r="A40" s="62" t="s">
        <v>306</v>
      </c>
      <c r="B40" s="65"/>
    </row>
    <row r="41" s="51" customFormat="1" ht="13.5" spans="1:2">
      <c r="A41" s="64" t="s">
        <v>307</v>
      </c>
      <c r="B41" s="65"/>
    </row>
    <row r="42" s="51" customFormat="1" ht="13.5" spans="1:2">
      <c r="A42" s="64" t="s">
        <v>329</v>
      </c>
      <c r="B42" s="65"/>
    </row>
    <row r="43" s="51" customFormat="1" ht="13.5" spans="1:2">
      <c r="A43" s="64" t="s">
        <v>330</v>
      </c>
      <c r="B43" s="65"/>
    </row>
    <row r="44" s="51" customFormat="1" ht="13.5" spans="1:2">
      <c r="A44" s="62" t="s">
        <v>331</v>
      </c>
      <c r="B44" s="65"/>
    </row>
    <row r="45" s="51" customFormat="1" ht="13.5" spans="1:2">
      <c r="A45" s="62" t="s">
        <v>332</v>
      </c>
      <c r="B45" s="65"/>
    </row>
    <row r="46" s="51" customFormat="1" ht="13.5" spans="1:2">
      <c r="A46" s="62" t="s">
        <v>333</v>
      </c>
      <c r="B46" s="65"/>
    </row>
    <row r="47" s="51" customFormat="1" ht="13.5" spans="1:2">
      <c r="A47" s="62" t="s">
        <v>314</v>
      </c>
      <c r="B47" s="65"/>
    </row>
    <row r="48" s="51" customFormat="1" ht="13.5" spans="1:2">
      <c r="A48" s="64" t="s">
        <v>334</v>
      </c>
      <c r="B48" s="65">
        <v>1000</v>
      </c>
    </row>
    <row r="49" s="53" customFormat="1" ht="13.5" spans="1:2">
      <c r="A49" s="67" t="s">
        <v>335</v>
      </c>
      <c r="B49" s="61">
        <f>SUM(B50:B59)</f>
        <v>36</v>
      </c>
    </row>
    <row r="50" s="51" customFormat="1" ht="13.5" spans="1:2">
      <c r="A50" s="64" t="s">
        <v>305</v>
      </c>
      <c r="B50" s="65">
        <v>26</v>
      </c>
    </row>
    <row r="51" s="51" customFormat="1" ht="13.5" spans="1:2">
      <c r="A51" s="63" t="s">
        <v>306</v>
      </c>
      <c r="B51" s="65">
        <v>10</v>
      </c>
    </row>
    <row r="52" s="51" customFormat="1" ht="13.5" spans="1:2">
      <c r="A52" s="62" t="s">
        <v>307</v>
      </c>
      <c r="B52" s="65"/>
    </row>
    <row r="53" s="51" customFormat="1" ht="13.5" spans="1:2">
      <c r="A53" s="62" t="s">
        <v>336</v>
      </c>
      <c r="B53" s="65"/>
    </row>
    <row r="54" s="51" customFormat="1" ht="13.5" spans="1:2">
      <c r="A54" s="62" t="s">
        <v>337</v>
      </c>
      <c r="B54" s="65"/>
    </row>
    <row r="55" s="51" customFormat="1" ht="13.5" spans="1:2">
      <c r="A55" s="64" t="s">
        <v>338</v>
      </c>
      <c r="B55" s="65"/>
    </row>
    <row r="56" s="51" customFormat="1" ht="13.5" spans="1:2">
      <c r="A56" s="64" t="s">
        <v>339</v>
      </c>
      <c r="B56" s="65"/>
    </row>
    <row r="57" s="51" customFormat="1" ht="13.5" spans="1:2">
      <c r="A57" s="64" t="s">
        <v>340</v>
      </c>
      <c r="B57" s="65"/>
    </row>
    <row r="58" s="51" customFormat="1" ht="13.5" spans="1:2">
      <c r="A58" s="62" t="s">
        <v>314</v>
      </c>
      <c r="B58" s="65"/>
    </row>
    <row r="59" s="51" customFormat="1" ht="13.5" spans="1:2">
      <c r="A59" s="64" t="s">
        <v>341</v>
      </c>
      <c r="B59" s="65"/>
    </row>
    <row r="60" s="53" customFormat="1" ht="13.5" spans="1:2">
      <c r="A60" s="68" t="s">
        <v>342</v>
      </c>
      <c r="B60" s="61">
        <f>SUM(B61:B70)</f>
        <v>398</v>
      </c>
    </row>
    <row r="61" s="51" customFormat="1" ht="13.5" spans="1:2">
      <c r="A61" s="64" t="s">
        <v>305</v>
      </c>
      <c r="B61" s="65">
        <v>192</v>
      </c>
    </row>
    <row r="62" s="51" customFormat="1" ht="13.5" spans="1:2">
      <c r="A62" s="63" t="s">
        <v>306</v>
      </c>
      <c r="B62" s="65">
        <v>206</v>
      </c>
    </row>
    <row r="63" s="51" customFormat="1" ht="13.5" spans="1:2">
      <c r="A63" s="63" t="s">
        <v>307</v>
      </c>
      <c r="B63" s="65"/>
    </row>
    <row r="64" s="51" customFormat="1" ht="13.5" spans="1:2">
      <c r="A64" s="63" t="s">
        <v>343</v>
      </c>
      <c r="B64" s="65"/>
    </row>
    <row r="65" s="51" customFormat="1" ht="13.5" spans="1:2">
      <c r="A65" s="63" t="s">
        <v>344</v>
      </c>
      <c r="B65" s="65"/>
    </row>
    <row r="66" s="51" customFormat="1" ht="13.5" spans="1:2">
      <c r="A66" s="63" t="s">
        <v>345</v>
      </c>
      <c r="B66" s="65"/>
    </row>
    <row r="67" s="51" customFormat="1" ht="13.5" spans="1:2">
      <c r="A67" s="62" t="s">
        <v>346</v>
      </c>
      <c r="B67" s="65"/>
    </row>
    <row r="68" s="51" customFormat="1" ht="13.5" spans="1:2">
      <c r="A68" s="64" t="s">
        <v>347</v>
      </c>
      <c r="B68" s="65"/>
    </row>
    <row r="69" s="51" customFormat="1" ht="13.5" spans="1:2">
      <c r="A69" s="64" t="s">
        <v>314</v>
      </c>
      <c r="B69" s="65"/>
    </row>
    <row r="70" s="51" customFormat="1" ht="13.5" spans="1:2">
      <c r="A70" s="64" t="s">
        <v>348</v>
      </c>
      <c r="B70" s="65"/>
    </row>
    <row r="71" s="53" customFormat="1" ht="13.5" spans="1:2">
      <c r="A71" s="60" t="s">
        <v>349</v>
      </c>
      <c r="B71" s="61">
        <f>SUM(B72:B78)</f>
        <v>200</v>
      </c>
    </row>
    <row r="72" s="51" customFormat="1" ht="13.5" spans="1:2">
      <c r="A72" s="62" t="s">
        <v>305</v>
      </c>
      <c r="B72" s="65"/>
    </row>
    <row r="73" s="51" customFormat="1" ht="13.5" spans="1:2">
      <c r="A73" s="62" t="s">
        <v>306</v>
      </c>
      <c r="B73" s="65">
        <v>200</v>
      </c>
    </row>
    <row r="74" s="51" customFormat="1" ht="13.5" spans="1:2">
      <c r="A74" s="64" t="s">
        <v>307</v>
      </c>
      <c r="B74" s="65"/>
    </row>
    <row r="75" s="51" customFormat="1" ht="13.5" spans="1:2">
      <c r="A75" s="62" t="s">
        <v>346</v>
      </c>
      <c r="B75" s="65"/>
    </row>
    <row r="76" s="51" customFormat="1" ht="13.5" spans="1:2">
      <c r="A76" s="64" t="s">
        <v>350</v>
      </c>
      <c r="B76" s="65"/>
    </row>
    <row r="77" s="51" customFormat="1" ht="13.5" spans="1:2">
      <c r="A77" s="64" t="s">
        <v>314</v>
      </c>
      <c r="B77" s="65"/>
    </row>
    <row r="78" s="51" customFormat="1" ht="13.5" spans="1:2">
      <c r="A78" s="64" t="s">
        <v>351</v>
      </c>
      <c r="B78" s="63"/>
    </row>
    <row r="79" s="53" customFormat="1" ht="13.5" spans="1:2">
      <c r="A79" s="67" t="s">
        <v>352</v>
      </c>
      <c r="B79" s="61">
        <f>SUM(B80:B87)</f>
        <v>94</v>
      </c>
    </row>
    <row r="80" s="51" customFormat="1" ht="13.5" spans="1:2">
      <c r="A80" s="62" t="s">
        <v>305</v>
      </c>
      <c r="B80" s="65">
        <v>54</v>
      </c>
    </row>
    <row r="81" s="51" customFormat="1" ht="13.5" spans="1:2">
      <c r="A81" s="62" t="s">
        <v>306</v>
      </c>
      <c r="B81" s="65"/>
    </row>
    <row r="82" s="51" customFormat="1" ht="13.5" spans="1:2">
      <c r="A82" s="62" t="s">
        <v>307</v>
      </c>
      <c r="B82" s="65"/>
    </row>
    <row r="83" s="51" customFormat="1" ht="13.5" spans="1:2">
      <c r="A83" s="69" t="s">
        <v>353</v>
      </c>
      <c r="B83" s="65">
        <v>40</v>
      </c>
    </row>
    <row r="84" s="51" customFormat="1" ht="13.5" spans="1:2">
      <c r="A84" s="64" t="s">
        <v>354</v>
      </c>
      <c r="B84" s="65"/>
    </row>
    <row r="85" s="51" customFormat="1" ht="13.5" spans="1:2">
      <c r="A85" s="64" t="s">
        <v>346</v>
      </c>
      <c r="B85" s="65"/>
    </row>
    <row r="86" s="51" customFormat="1" ht="13.5" spans="1:2">
      <c r="A86" s="64" t="s">
        <v>314</v>
      </c>
      <c r="B86" s="65"/>
    </row>
    <row r="87" s="51" customFormat="1" ht="13.5" spans="1:2">
      <c r="A87" s="63" t="s">
        <v>355</v>
      </c>
      <c r="B87" s="63"/>
    </row>
    <row r="88" s="53" customFormat="1" ht="13.5" spans="1:2">
      <c r="A88" s="60" t="s">
        <v>356</v>
      </c>
      <c r="B88" s="61">
        <f>SUM(B89:B100)</f>
        <v>0</v>
      </c>
    </row>
    <row r="89" s="51" customFormat="1" ht="13.5" spans="1:2">
      <c r="A89" s="62" t="s">
        <v>305</v>
      </c>
      <c r="B89" s="63"/>
    </row>
    <row r="90" s="51" customFormat="1" ht="13.5" spans="1:2">
      <c r="A90" s="64" t="s">
        <v>306</v>
      </c>
      <c r="B90" s="63"/>
    </row>
    <row r="91" s="51" customFormat="1" ht="13.5" spans="1:2">
      <c r="A91" s="64" t="s">
        <v>307</v>
      </c>
      <c r="B91" s="63"/>
    </row>
    <row r="92" s="51" customFormat="1" ht="13.5" spans="1:2">
      <c r="A92" s="62" t="s">
        <v>357</v>
      </c>
      <c r="B92" s="63"/>
    </row>
    <row r="93" s="51" customFormat="1" ht="13.5" spans="1:2">
      <c r="A93" s="62" t="s">
        <v>358</v>
      </c>
      <c r="B93" s="63"/>
    </row>
    <row r="94" s="51" customFormat="1" ht="13.5" spans="1:2">
      <c r="A94" s="62" t="s">
        <v>346</v>
      </c>
      <c r="B94" s="63"/>
    </row>
    <row r="95" s="51" customFormat="1" ht="13.5" spans="1:2">
      <c r="A95" s="62" t="s">
        <v>359</v>
      </c>
      <c r="B95" s="63"/>
    </row>
    <row r="96" s="51" customFormat="1" ht="13.5" spans="1:2">
      <c r="A96" s="62" t="s">
        <v>360</v>
      </c>
      <c r="B96" s="63"/>
    </row>
    <row r="97" s="51" customFormat="1" ht="13.5" spans="1:2">
      <c r="A97" s="62" t="s">
        <v>361</v>
      </c>
      <c r="B97" s="63"/>
    </row>
    <row r="98" s="51" customFormat="1" ht="13.5" spans="1:2">
      <c r="A98" s="62" t="s">
        <v>362</v>
      </c>
      <c r="B98" s="63"/>
    </row>
    <row r="99" s="51" customFormat="1" ht="13.5" spans="1:2">
      <c r="A99" s="64" t="s">
        <v>314</v>
      </c>
      <c r="B99" s="63"/>
    </row>
    <row r="100" s="51" customFormat="1" ht="13.5" spans="1:2">
      <c r="A100" s="64" t="s">
        <v>363</v>
      </c>
      <c r="B100" s="63"/>
    </row>
    <row r="101" s="53" customFormat="1" ht="13.5" spans="1:2">
      <c r="A101" s="70" t="s">
        <v>364</v>
      </c>
      <c r="B101" s="61">
        <f>SUM(B102:B109)</f>
        <v>627</v>
      </c>
    </row>
    <row r="102" s="51" customFormat="1" ht="13.5" spans="1:2">
      <c r="A102" s="62" t="s">
        <v>305</v>
      </c>
      <c r="B102" s="65">
        <v>561</v>
      </c>
    </row>
    <row r="103" s="51" customFormat="1" ht="13.5" spans="1:2">
      <c r="A103" s="62" t="s">
        <v>306</v>
      </c>
      <c r="B103" s="65">
        <v>55</v>
      </c>
    </row>
    <row r="104" s="51" customFormat="1" ht="13.5" spans="1:2">
      <c r="A104" s="62" t="s">
        <v>307</v>
      </c>
      <c r="B104" s="65"/>
    </row>
    <row r="105" s="51" customFormat="1" ht="13.5" spans="1:2">
      <c r="A105" s="64" t="s">
        <v>365</v>
      </c>
      <c r="B105" s="65"/>
    </row>
    <row r="106" s="51" customFormat="1" ht="13.5" spans="1:2">
      <c r="A106" s="64" t="s">
        <v>366</v>
      </c>
      <c r="B106" s="65">
        <v>11</v>
      </c>
    </row>
    <row r="107" s="51" customFormat="1" ht="13.5" spans="1:2">
      <c r="A107" s="64" t="s">
        <v>367</v>
      </c>
      <c r="B107" s="65"/>
    </row>
    <row r="108" s="51" customFormat="1" ht="13.5" spans="1:2">
      <c r="A108" s="62" t="s">
        <v>314</v>
      </c>
      <c r="B108" s="65"/>
    </row>
    <row r="109" s="51" customFormat="1" ht="13.5" spans="1:2">
      <c r="A109" s="62" t="s">
        <v>368</v>
      </c>
      <c r="B109" s="63"/>
    </row>
    <row r="110" s="53" customFormat="1" ht="13.5" spans="1:2">
      <c r="A110" s="61" t="s">
        <v>369</v>
      </c>
      <c r="B110" s="61">
        <f>SUM(B111:B120)</f>
        <v>35</v>
      </c>
    </row>
    <row r="111" s="51" customFormat="1" ht="13.5" spans="1:2">
      <c r="A111" s="62" t="s">
        <v>305</v>
      </c>
      <c r="B111" s="63"/>
    </row>
    <row r="112" s="51" customFormat="1" ht="13.5" spans="1:2">
      <c r="A112" s="62" t="s">
        <v>306</v>
      </c>
      <c r="B112" s="63"/>
    </row>
    <row r="113" s="51" customFormat="1" ht="13.5" spans="1:2">
      <c r="A113" s="62" t="s">
        <v>307</v>
      </c>
      <c r="B113" s="63"/>
    </row>
    <row r="114" s="51" customFormat="1" ht="13.5" spans="1:2">
      <c r="A114" s="64" t="s">
        <v>370</v>
      </c>
      <c r="B114" s="63"/>
    </row>
    <row r="115" s="51" customFormat="1" ht="13.5" spans="1:2">
      <c r="A115" s="64" t="s">
        <v>371</v>
      </c>
      <c r="B115" s="63"/>
    </row>
    <row r="116" s="51" customFormat="1" ht="13.5" spans="1:2">
      <c r="A116" s="64" t="s">
        <v>372</v>
      </c>
      <c r="B116" s="63"/>
    </row>
    <row r="117" s="51" customFormat="1" ht="13.5" spans="1:2">
      <c r="A117" s="62" t="s">
        <v>373</v>
      </c>
      <c r="B117" s="63"/>
    </row>
    <row r="118" s="51" customFormat="1" ht="13.5" spans="1:2">
      <c r="A118" s="62" t="s">
        <v>374</v>
      </c>
      <c r="B118" s="63">
        <v>35</v>
      </c>
    </row>
    <row r="119" s="51" customFormat="1" ht="13.5" spans="1:2">
      <c r="A119" s="62" t="s">
        <v>314</v>
      </c>
      <c r="B119" s="63"/>
    </row>
    <row r="120" s="51" customFormat="1" ht="13.5" spans="1:2">
      <c r="A120" s="64" t="s">
        <v>375</v>
      </c>
      <c r="B120" s="63"/>
    </row>
    <row r="121" s="53" customFormat="1" ht="13.5" spans="1:2">
      <c r="A121" s="67" t="s">
        <v>376</v>
      </c>
      <c r="B121" s="61">
        <f>SUM(B122:B132)</f>
        <v>0</v>
      </c>
    </row>
    <row r="122" s="51" customFormat="1" ht="13.5" spans="1:2">
      <c r="A122" s="64" t="s">
        <v>305</v>
      </c>
      <c r="B122" s="63"/>
    </row>
    <row r="123" s="51" customFormat="1" ht="13.5" spans="1:2">
      <c r="A123" s="63" t="s">
        <v>306</v>
      </c>
      <c r="B123" s="63"/>
    </row>
    <row r="124" s="51" customFormat="1" ht="13.5" spans="1:2">
      <c r="A124" s="62" t="s">
        <v>307</v>
      </c>
      <c r="B124" s="63"/>
    </row>
    <row r="125" s="51" customFormat="1" ht="13.5" spans="1:2">
      <c r="A125" s="62" t="s">
        <v>377</v>
      </c>
      <c r="B125" s="63"/>
    </row>
    <row r="126" s="51" customFormat="1" ht="13.5" spans="1:2">
      <c r="A126" s="62" t="s">
        <v>378</v>
      </c>
      <c r="B126" s="63"/>
    </row>
    <row r="127" s="51" customFormat="1" ht="13.5" spans="1:2">
      <c r="A127" s="64" t="s">
        <v>379</v>
      </c>
      <c r="B127" s="63"/>
    </row>
    <row r="128" s="51" customFormat="1" ht="13.5" spans="1:2">
      <c r="A128" s="62" t="s">
        <v>380</v>
      </c>
      <c r="B128" s="63"/>
    </row>
    <row r="129" s="51" customFormat="1" ht="13.5" spans="1:2">
      <c r="A129" s="62" t="s">
        <v>381</v>
      </c>
      <c r="B129" s="63"/>
    </row>
    <row r="130" s="51" customFormat="1" ht="13.5" spans="1:2">
      <c r="A130" s="62" t="s">
        <v>382</v>
      </c>
      <c r="B130" s="63"/>
    </row>
    <row r="131" s="51" customFormat="1" ht="13.5" spans="1:2">
      <c r="A131" s="62" t="s">
        <v>314</v>
      </c>
      <c r="B131" s="63"/>
    </row>
    <row r="132" s="51" customFormat="1" ht="13.5" spans="1:2">
      <c r="A132" s="62" t="s">
        <v>383</v>
      </c>
      <c r="B132" s="63"/>
    </row>
    <row r="133" s="53" customFormat="1" ht="13.5" spans="1:2">
      <c r="A133" s="60" t="s">
        <v>384</v>
      </c>
      <c r="B133" s="61">
        <f>SUM(B134:B139)</f>
        <v>48</v>
      </c>
    </row>
    <row r="134" s="51" customFormat="1" ht="13.5" spans="1:2">
      <c r="A134" s="62" t="s">
        <v>305</v>
      </c>
      <c r="B134" s="65">
        <v>25</v>
      </c>
    </row>
    <row r="135" s="51" customFormat="1" ht="13.5" spans="1:2">
      <c r="A135" s="62" t="s">
        <v>306</v>
      </c>
      <c r="B135" s="65">
        <v>23</v>
      </c>
    </row>
    <row r="136" s="51" customFormat="1" ht="13.5" spans="1:2">
      <c r="A136" s="64" t="s">
        <v>307</v>
      </c>
      <c r="B136" s="65"/>
    </row>
    <row r="137" s="51" customFormat="1" ht="13.5" spans="1:2">
      <c r="A137" s="64" t="s">
        <v>385</v>
      </c>
      <c r="B137" s="65"/>
    </row>
    <row r="138" s="51" customFormat="1" ht="13.5" spans="1:2">
      <c r="A138" s="64" t="s">
        <v>314</v>
      </c>
      <c r="B138" s="63"/>
    </row>
    <row r="139" s="51" customFormat="1" ht="13.5" spans="1:2">
      <c r="A139" s="63" t="s">
        <v>386</v>
      </c>
      <c r="B139" s="63"/>
    </row>
    <row r="140" s="53" customFormat="1" ht="13.5" spans="1:2">
      <c r="A140" s="60" t="s">
        <v>387</v>
      </c>
      <c r="B140" s="61">
        <f>SUM(B141:B147)</f>
        <v>0</v>
      </c>
    </row>
    <row r="141" s="51" customFormat="1" ht="13.5" spans="1:2">
      <c r="A141" s="62" t="s">
        <v>305</v>
      </c>
      <c r="B141" s="63"/>
    </row>
    <row r="142" s="51" customFormat="1" ht="13.5" spans="1:2">
      <c r="A142" s="64" t="s">
        <v>306</v>
      </c>
      <c r="B142" s="63"/>
    </row>
    <row r="143" s="51" customFormat="1" ht="13.5" spans="1:2">
      <c r="A143" s="64" t="s">
        <v>307</v>
      </c>
      <c r="B143" s="63"/>
    </row>
    <row r="144" s="51" customFormat="1" ht="13.5" spans="1:2">
      <c r="A144" s="64" t="s">
        <v>388</v>
      </c>
      <c r="B144" s="63"/>
    </row>
    <row r="145" s="51" customFormat="1" ht="13.5" spans="1:2">
      <c r="A145" s="63" t="s">
        <v>389</v>
      </c>
      <c r="B145" s="63"/>
    </row>
    <row r="146" s="51" customFormat="1" ht="13.5" spans="1:2">
      <c r="A146" s="62" t="s">
        <v>314</v>
      </c>
      <c r="B146" s="63"/>
    </row>
    <row r="147" s="51" customFormat="1" ht="13.5" spans="1:2">
      <c r="A147" s="62" t="s">
        <v>390</v>
      </c>
      <c r="B147" s="63"/>
    </row>
    <row r="148" s="53" customFormat="1" ht="13.5" spans="1:2">
      <c r="A148" s="67" t="s">
        <v>391</v>
      </c>
      <c r="B148" s="61">
        <f>SUM(B149:B153)</f>
        <v>20</v>
      </c>
    </row>
    <row r="149" s="51" customFormat="1" ht="13.5" spans="1:2">
      <c r="A149" s="64" t="s">
        <v>305</v>
      </c>
      <c r="B149" s="63"/>
    </row>
    <row r="150" s="51" customFormat="1" ht="13.5" spans="1:2">
      <c r="A150" s="64" t="s">
        <v>306</v>
      </c>
      <c r="B150" s="63"/>
    </row>
    <row r="151" s="51" customFormat="1" ht="13.5" spans="1:2">
      <c r="A151" s="62" t="s">
        <v>307</v>
      </c>
      <c r="B151" s="63"/>
    </row>
    <row r="152" s="51" customFormat="1" ht="13.5" spans="1:2">
      <c r="A152" s="66" t="s">
        <v>392</v>
      </c>
      <c r="B152" s="63">
        <v>20</v>
      </c>
    </row>
    <row r="153" s="51" customFormat="1" ht="13.5" spans="1:2">
      <c r="A153" s="62" t="s">
        <v>393</v>
      </c>
      <c r="B153" s="63"/>
    </row>
    <row r="154" s="53" customFormat="1" ht="13.5" spans="1:2">
      <c r="A154" s="67" t="s">
        <v>394</v>
      </c>
      <c r="B154" s="61">
        <f>SUM(B155:B160)</f>
        <v>2</v>
      </c>
    </row>
    <row r="155" s="51" customFormat="1" ht="13.5" spans="1:2">
      <c r="A155" s="64" t="s">
        <v>305</v>
      </c>
      <c r="B155" s="63"/>
    </row>
    <row r="156" s="51" customFormat="1" ht="13.5" spans="1:2">
      <c r="A156" s="64" t="s">
        <v>306</v>
      </c>
      <c r="B156" s="63">
        <v>2</v>
      </c>
    </row>
    <row r="157" s="51" customFormat="1" ht="13.5" spans="1:2">
      <c r="A157" s="63" t="s">
        <v>307</v>
      </c>
      <c r="B157" s="63"/>
    </row>
    <row r="158" s="51" customFormat="1" ht="13.5" spans="1:2">
      <c r="A158" s="62" t="s">
        <v>319</v>
      </c>
      <c r="B158" s="71"/>
    </row>
    <row r="159" s="51" customFormat="1" ht="13.5" spans="1:2">
      <c r="A159" s="62" t="s">
        <v>314</v>
      </c>
      <c r="B159" s="63"/>
    </row>
    <row r="160" s="51" customFormat="1" ht="13.5" spans="1:2">
      <c r="A160" s="62" t="s">
        <v>395</v>
      </c>
      <c r="B160" s="63"/>
    </row>
    <row r="161" s="53" customFormat="1" ht="13.5" spans="1:2">
      <c r="A161" s="67" t="s">
        <v>396</v>
      </c>
      <c r="B161" s="61">
        <f>SUM(B162:B167)</f>
        <v>197</v>
      </c>
    </row>
    <row r="162" s="51" customFormat="1" ht="13.5" spans="1:2">
      <c r="A162" s="64" t="s">
        <v>305</v>
      </c>
      <c r="B162" s="65">
        <v>74</v>
      </c>
    </row>
    <row r="163" s="51" customFormat="1" ht="13.5" spans="1:2">
      <c r="A163" s="64" t="s">
        <v>306</v>
      </c>
      <c r="B163" s="65">
        <v>102</v>
      </c>
    </row>
    <row r="164" s="51" customFormat="1" ht="13.5" spans="1:2">
      <c r="A164" s="62" t="s">
        <v>307</v>
      </c>
      <c r="B164" s="65"/>
    </row>
    <row r="165" s="51" customFormat="1" ht="13.5" spans="1:2">
      <c r="A165" s="62" t="s">
        <v>397</v>
      </c>
      <c r="B165" s="65"/>
    </row>
    <row r="166" s="51" customFormat="1" ht="13.5" spans="1:2">
      <c r="A166" s="64" t="s">
        <v>314</v>
      </c>
      <c r="B166" s="65"/>
    </row>
    <row r="167" s="51" customFormat="1" ht="13.5" spans="1:2">
      <c r="A167" s="64" t="s">
        <v>398</v>
      </c>
      <c r="B167" s="65">
        <f>20+1</f>
        <v>21</v>
      </c>
    </row>
    <row r="168" s="53" customFormat="1" ht="13.5" spans="1:2">
      <c r="A168" s="67" t="s">
        <v>399</v>
      </c>
      <c r="B168" s="61">
        <f>SUM(B169:B174)</f>
        <v>948</v>
      </c>
    </row>
    <row r="169" s="51" customFormat="1" ht="13.5" spans="1:2">
      <c r="A169" s="64" t="s">
        <v>305</v>
      </c>
      <c r="B169" s="65">
        <v>410</v>
      </c>
    </row>
    <row r="170" s="51" customFormat="1" ht="13.5" spans="1:2">
      <c r="A170" s="62" t="s">
        <v>306</v>
      </c>
      <c r="B170" s="65">
        <f>521+7</f>
        <v>528</v>
      </c>
    </row>
    <row r="171" s="51" customFormat="1" ht="13.5" spans="1:2">
      <c r="A171" s="62" t="s">
        <v>307</v>
      </c>
      <c r="B171" s="65"/>
    </row>
    <row r="172" s="51" customFormat="1" ht="13.5" spans="1:2">
      <c r="A172" s="62" t="s">
        <v>400</v>
      </c>
      <c r="B172" s="65"/>
    </row>
    <row r="173" s="51" customFormat="1" ht="13.5" spans="1:2">
      <c r="A173" s="64" t="s">
        <v>314</v>
      </c>
      <c r="B173" s="65"/>
    </row>
    <row r="174" s="51" customFormat="1" ht="13.5" spans="1:2">
      <c r="A174" s="64" t="s">
        <v>401</v>
      </c>
      <c r="B174" s="65">
        <v>10</v>
      </c>
    </row>
    <row r="175" s="53" customFormat="1" ht="13.5" spans="1:2">
      <c r="A175" s="67" t="s">
        <v>402</v>
      </c>
      <c r="B175" s="61">
        <f>SUM(B176:B181)</f>
        <v>1469</v>
      </c>
    </row>
    <row r="176" s="51" customFormat="1" ht="13.5" spans="1:2">
      <c r="A176" s="62" t="s">
        <v>305</v>
      </c>
      <c r="B176" s="65">
        <v>318</v>
      </c>
    </row>
    <row r="177" s="51" customFormat="1" ht="13.5" spans="1:2">
      <c r="A177" s="62" t="s">
        <v>306</v>
      </c>
      <c r="B177" s="65">
        <v>1070</v>
      </c>
    </row>
    <row r="178" s="51" customFormat="1" ht="13.5" spans="1:2">
      <c r="A178" s="62" t="s">
        <v>307</v>
      </c>
      <c r="B178" s="65"/>
    </row>
    <row r="179" s="51" customFormat="1" ht="13.5" spans="1:2">
      <c r="A179" s="62" t="s">
        <v>403</v>
      </c>
      <c r="B179" s="65"/>
    </row>
    <row r="180" s="51" customFormat="1" ht="13.5" spans="1:2">
      <c r="A180" s="62" t="s">
        <v>314</v>
      </c>
      <c r="B180" s="65"/>
    </row>
    <row r="181" s="51" customFormat="1" ht="13.5" spans="1:2">
      <c r="A181" s="64" t="s">
        <v>404</v>
      </c>
      <c r="B181" s="65">
        <v>81</v>
      </c>
    </row>
    <row r="182" s="53" customFormat="1" ht="13.5" spans="1:2">
      <c r="A182" s="67" t="s">
        <v>405</v>
      </c>
      <c r="B182" s="61">
        <f>SUM(B183:B188)</f>
        <v>242</v>
      </c>
    </row>
    <row r="183" s="51" customFormat="1" ht="13.5" spans="1:2">
      <c r="A183" s="63" t="s">
        <v>305</v>
      </c>
      <c r="B183" s="65">
        <v>94</v>
      </c>
    </row>
    <row r="184" s="51" customFormat="1" ht="13.5" spans="1:2">
      <c r="A184" s="62" t="s">
        <v>306</v>
      </c>
      <c r="B184" s="65">
        <v>148</v>
      </c>
    </row>
    <row r="185" s="51" customFormat="1" ht="13.5" spans="1:2">
      <c r="A185" s="62" t="s">
        <v>307</v>
      </c>
      <c r="B185" s="65"/>
    </row>
    <row r="186" s="51" customFormat="1" ht="13.5" spans="1:2">
      <c r="A186" s="62" t="s">
        <v>406</v>
      </c>
      <c r="B186" s="65"/>
    </row>
    <row r="187" s="51" customFormat="1" ht="13.5" spans="1:2">
      <c r="A187" s="62" t="s">
        <v>314</v>
      </c>
      <c r="B187" s="65"/>
    </row>
    <row r="188" s="51" customFormat="1" ht="13.5" spans="1:2">
      <c r="A188" s="64" t="s">
        <v>407</v>
      </c>
      <c r="B188" s="63"/>
    </row>
    <row r="189" s="53" customFormat="1" ht="13.5" spans="1:2">
      <c r="A189" s="67" t="s">
        <v>408</v>
      </c>
      <c r="B189" s="61">
        <f>SUM(B190:B196)</f>
        <v>180</v>
      </c>
    </row>
    <row r="190" s="51" customFormat="1" ht="13.5" spans="1:2">
      <c r="A190" s="64" t="s">
        <v>305</v>
      </c>
      <c r="B190" s="65">
        <v>164</v>
      </c>
    </row>
    <row r="191" s="51" customFormat="1" ht="13.5" spans="1:2">
      <c r="A191" s="62" t="s">
        <v>306</v>
      </c>
      <c r="B191" s="65"/>
    </row>
    <row r="192" s="51" customFormat="1" ht="13.5" spans="1:2">
      <c r="A192" s="62" t="s">
        <v>307</v>
      </c>
      <c r="B192" s="65"/>
    </row>
    <row r="193" s="51" customFormat="1" ht="13.5" spans="1:2">
      <c r="A193" s="62" t="s">
        <v>409</v>
      </c>
      <c r="B193" s="65">
        <v>10</v>
      </c>
    </row>
    <row r="194" s="51" customFormat="1" ht="13.5" spans="1:2">
      <c r="A194" s="62" t="s">
        <v>410</v>
      </c>
      <c r="B194" s="65"/>
    </row>
    <row r="195" s="51" customFormat="1" ht="13.5" spans="1:2">
      <c r="A195" s="62" t="s">
        <v>314</v>
      </c>
      <c r="B195" s="72"/>
    </row>
    <row r="196" s="51" customFormat="1" ht="13.5" spans="1:2">
      <c r="A196" s="64" t="s">
        <v>411</v>
      </c>
      <c r="B196" s="72">
        <v>6</v>
      </c>
    </row>
    <row r="197" s="53" customFormat="1" ht="13.5" spans="1:2">
      <c r="A197" s="67" t="s">
        <v>412</v>
      </c>
      <c r="B197" s="73">
        <f>SUM(B198:B202)</f>
        <v>0</v>
      </c>
    </row>
    <row r="198" s="51" customFormat="1" ht="13.5" spans="1:2">
      <c r="A198" s="64" t="s">
        <v>305</v>
      </c>
      <c r="B198" s="63"/>
    </row>
    <row r="199" s="51" customFormat="1" ht="13.5" spans="1:2">
      <c r="A199" s="63" t="s">
        <v>306</v>
      </c>
      <c r="B199" s="63"/>
    </row>
    <row r="200" s="51" customFormat="1" ht="13.5" spans="1:2">
      <c r="A200" s="62" t="s">
        <v>307</v>
      </c>
      <c r="B200" s="74"/>
    </row>
    <row r="201" s="51" customFormat="1" ht="13.5" spans="1:2">
      <c r="A201" s="62" t="s">
        <v>314</v>
      </c>
      <c r="B201" s="74"/>
    </row>
    <row r="202" s="51" customFormat="1" ht="13.5" spans="1:2">
      <c r="A202" s="62" t="s">
        <v>413</v>
      </c>
      <c r="B202" s="74"/>
    </row>
    <row r="203" s="53" customFormat="1" ht="13.5" spans="1:2">
      <c r="A203" s="67" t="s">
        <v>414</v>
      </c>
      <c r="B203" s="75">
        <f>SUM(B204:B208)</f>
        <v>461</v>
      </c>
    </row>
    <row r="204" s="51" customFormat="1" ht="13.5" spans="1:2">
      <c r="A204" s="64" t="s">
        <v>305</v>
      </c>
      <c r="B204" s="76">
        <v>429</v>
      </c>
    </row>
    <row r="205" s="51" customFormat="1" ht="13.5" spans="1:2">
      <c r="A205" s="64" t="s">
        <v>306</v>
      </c>
      <c r="B205" s="76">
        <v>3</v>
      </c>
    </row>
    <row r="206" s="51" customFormat="1" ht="13.5" spans="1:2">
      <c r="A206" s="62" t="s">
        <v>307</v>
      </c>
      <c r="B206" s="76"/>
    </row>
    <row r="207" s="51" customFormat="1" ht="13.5" spans="1:2">
      <c r="A207" s="62" t="s">
        <v>314</v>
      </c>
      <c r="B207" s="76">
        <v>20</v>
      </c>
    </row>
    <row r="208" s="51" customFormat="1" ht="13.5" spans="1:2">
      <c r="A208" s="62" t="s">
        <v>415</v>
      </c>
      <c r="B208" s="76">
        <v>9</v>
      </c>
    </row>
    <row r="209" s="53" customFormat="1" ht="13.5" spans="1:2">
      <c r="A209" s="60" t="s">
        <v>416</v>
      </c>
      <c r="B209" s="77">
        <f>SUM(B210:B215)</f>
        <v>698</v>
      </c>
    </row>
    <row r="210" s="51" customFormat="1" ht="13.5" spans="1:2">
      <c r="A210" s="62" t="s">
        <v>305</v>
      </c>
      <c r="B210" s="76">
        <v>71</v>
      </c>
    </row>
    <row r="211" s="51" customFormat="1" ht="13.5" spans="1:2">
      <c r="A211" s="62" t="s">
        <v>306</v>
      </c>
      <c r="B211" s="76"/>
    </row>
    <row r="212" s="51" customFormat="1" ht="13.5" spans="1:2">
      <c r="A212" s="62" t="s">
        <v>307</v>
      </c>
      <c r="B212" s="78"/>
    </row>
    <row r="213" s="51" customFormat="1" ht="13.5" spans="1:2">
      <c r="A213" s="62" t="s">
        <v>417</v>
      </c>
      <c r="B213" s="78"/>
    </row>
    <row r="214" s="51" customFormat="1" ht="13.5" spans="1:2">
      <c r="A214" s="62" t="s">
        <v>314</v>
      </c>
      <c r="B214" s="78"/>
    </row>
    <row r="215" s="51" customFormat="1" ht="13.5" spans="1:2">
      <c r="A215" s="62" t="s">
        <v>418</v>
      </c>
      <c r="B215" s="78">
        <v>627</v>
      </c>
    </row>
    <row r="216" s="53" customFormat="1" ht="13.5" spans="1:2">
      <c r="A216" s="60" t="s">
        <v>419</v>
      </c>
      <c r="B216" s="75">
        <f>SUM(B217:B230)</f>
        <v>117</v>
      </c>
    </row>
    <row r="217" s="51" customFormat="1" ht="13.5" spans="1:2">
      <c r="A217" s="62" t="s">
        <v>305</v>
      </c>
      <c r="B217" s="65">
        <v>108</v>
      </c>
    </row>
    <row r="218" s="51" customFormat="1" ht="13.5" spans="1:2">
      <c r="A218" s="62" t="s">
        <v>306</v>
      </c>
      <c r="B218" s="65">
        <v>9</v>
      </c>
    </row>
    <row r="219" s="51" customFormat="1" ht="13.5" spans="1:2">
      <c r="A219" s="62" t="s">
        <v>307</v>
      </c>
      <c r="B219" s="65"/>
    </row>
    <row r="220" s="51" customFormat="1" ht="13.5" spans="1:2">
      <c r="A220" s="62" t="s">
        <v>420</v>
      </c>
      <c r="B220" s="65"/>
    </row>
    <row r="221" s="51" customFormat="1" ht="13.5" spans="1:2">
      <c r="A221" s="62" t="s">
        <v>421</v>
      </c>
      <c r="B221" s="65"/>
    </row>
    <row r="222" s="51" customFormat="1" ht="13.5" spans="1:2">
      <c r="A222" s="62" t="s">
        <v>346</v>
      </c>
      <c r="B222" s="65"/>
    </row>
    <row r="223" s="51" customFormat="1" ht="13.5" spans="1:2">
      <c r="A223" s="62" t="s">
        <v>422</v>
      </c>
      <c r="B223" s="65"/>
    </row>
    <row r="224" s="51" customFormat="1" ht="13.5" spans="1:2">
      <c r="A224" s="62" t="s">
        <v>423</v>
      </c>
      <c r="B224" s="65"/>
    </row>
    <row r="225" s="51" customFormat="1" ht="13.5" spans="1:2">
      <c r="A225" s="62" t="s">
        <v>424</v>
      </c>
      <c r="B225" s="65"/>
    </row>
    <row r="226" s="51" customFormat="1" ht="13.5" spans="1:2">
      <c r="A226" s="62" t="s">
        <v>425</v>
      </c>
      <c r="B226" s="65"/>
    </row>
    <row r="227" s="51" customFormat="1" ht="13.5" spans="1:2">
      <c r="A227" s="62" t="s">
        <v>426</v>
      </c>
      <c r="B227" s="65"/>
    </row>
    <row r="228" s="51" customFormat="1" ht="13.5" spans="1:2">
      <c r="A228" s="62" t="s">
        <v>427</v>
      </c>
      <c r="B228" s="65"/>
    </row>
    <row r="229" s="51" customFormat="1" ht="13.5" spans="1:2">
      <c r="A229" s="62" t="s">
        <v>314</v>
      </c>
      <c r="B229" s="63"/>
    </row>
    <row r="230" s="51" customFormat="1" ht="13.5" spans="1:2">
      <c r="A230" s="62" t="s">
        <v>428</v>
      </c>
      <c r="B230" s="63"/>
    </row>
    <row r="231" s="53" customFormat="1" ht="13.5" spans="1:2">
      <c r="A231" s="60" t="s">
        <v>429</v>
      </c>
      <c r="B231" s="61">
        <f>SUM(B232:B233)</f>
        <v>0</v>
      </c>
    </row>
    <row r="232" s="51" customFormat="1" ht="13.5" spans="1:2">
      <c r="A232" s="64" t="s">
        <v>430</v>
      </c>
      <c r="B232" s="63"/>
    </row>
    <row r="233" s="51" customFormat="1" ht="13.5" spans="1:2">
      <c r="A233" s="64" t="s">
        <v>431</v>
      </c>
      <c r="B233" s="63"/>
    </row>
    <row r="234" s="52" customFormat="1" ht="13.5" spans="1:2">
      <c r="A234" s="58" t="s">
        <v>70</v>
      </c>
      <c r="B234" s="58">
        <f>SUM(B235:B237)</f>
        <v>0</v>
      </c>
    </row>
    <row r="235" s="53" customFormat="1" ht="13.5" spans="1:2">
      <c r="A235" s="60" t="s">
        <v>432</v>
      </c>
      <c r="B235" s="61"/>
    </row>
    <row r="236" s="53" customFormat="1" ht="13.5" spans="1:2">
      <c r="A236" s="60" t="s">
        <v>433</v>
      </c>
      <c r="B236" s="61"/>
    </row>
    <row r="237" s="53" customFormat="1" ht="13.5" spans="1:2">
      <c r="A237" s="60" t="s">
        <v>434</v>
      </c>
      <c r="B237" s="61"/>
    </row>
    <row r="238" s="52" customFormat="1" ht="13.5" spans="1:2">
      <c r="A238" s="58" t="s">
        <v>71</v>
      </c>
      <c r="B238" s="58">
        <f>SUM(B239,B249)</f>
        <v>51</v>
      </c>
    </row>
    <row r="239" s="53" customFormat="1" ht="13.5" spans="1:2">
      <c r="A239" s="67" t="s">
        <v>435</v>
      </c>
      <c r="B239" s="61">
        <f>SUM(B240:B248)</f>
        <v>20</v>
      </c>
    </row>
    <row r="240" s="51" customFormat="1" ht="13.5" spans="1:2">
      <c r="A240" s="64" t="s">
        <v>436</v>
      </c>
      <c r="B240" s="63"/>
    </row>
    <row r="241" s="51" customFormat="1" ht="13.5" spans="1:2">
      <c r="A241" s="62" t="s">
        <v>437</v>
      </c>
      <c r="B241" s="63"/>
    </row>
    <row r="242" s="51" customFormat="1" ht="13.5" spans="1:2">
      <c r="A242" s="62" t="s">
        <v>438</v>
      </c>
      <c r="B242" s="63"/>
    </row>
    <row r="243" s="51" customFormat="1" ht="13.5" spans="1:2">
      <c r="A243" s="62" t="s">
        <v>439</v>
      </c>
      <c r="B243" s="63"/>
    </row>
    <row r="244" s="51" customFormat="1" ht="13.5" spans="1:2">
      <c r="A244" s="64" t="s">
        <v>440</v>
      </c>
      <c r="B244" s="63"/>
    </row>
    <row r="245" s="51" customFormat="1" ht="13.5" spans="1:2">
      <c r="A245" s="64" t="s">
        <v>441</v>
      </c>
      <c r="B245" s="63"/>
    </row>
    <row r="246" s="51" customFormat="1" ht="13.5" spans="1:2">
      <c r="A246" s="64" t="s">
        <v>442</v>
      </c>
      <c r="B246" s="63">
        <v>20</v>
      </c>
    </row>
    <row r="247" s="51" customFormat="1" ht="13.5" spans="1:2">
      <c r="A247" s="64" t="s">
        <v>443</v>
      </c>
      <c r="B247" s="63"/>
    </row>
    <row r="248" s="51" customFormat="1" ht="13.5" spans="1:2">
      <c r="A248" s="64" t="s">
        <v>444</v>
      </c>
      <c r="B248" s="63"/>
    </row>
    <row r="249" s="53" customFormat="1" ht="13.5" spans="1:2">
      <c r="A249" s="67" t="s">
        <v>445</v>
      </c>
      <c r="B249" s="61">
        <v>31</v>
      </c>
    </row>
    <row r="250" s="52" customFormat="1" ht="13.5" spans="1:2">
      <c r="A250" s="58" t="s">
        <v>72</v>
      </c>
      <c r="B250" s="58">
        <f>SUM(B251,B254,B265,B272,B280,B289,B303,B313,B323,B331,B337)</f>
        <v>10066</v>
      </c>
    </row>
    <row r="251" s="53" customFormat="1" ht="13.5" spans="1:2">
      <c r="A251" s="60" t="s">
        <v>446</v>
      </c>
      <c r="B251" s="61">
        <f>SUM(B252:B253)</f>
        <v>0</v>
      </c>
    </row>
    <row r="252" s="51" customFormat="1" ht="13.5" spans="1:2">
      <c r="A252" s="62" t="s">
        <v>447</v>
      </c>
      <c r="B252" s="63"/>
    </row>
    <row r="253" s="51" customFormat="1" ht="13.5" spans="1:2">
      <c r="A253" s="64" t="s">
        <v>448</v>
      </c>
      <c r="B253" s="63"/>
    </row>
    <row r="254" s="53" customFormat="1" ht="13.5" spans="1:2">
      <c r="A254" s="67" t="s">
        <v>449</v>
      </c>
      <c r="B254" s="61">
        <f>SUM(B255:B264)</f>
        <v>8221</v>
      </c>
    </row>
    <row r="255" s="51" customFormat="1" ht="13.5" spans="1:2">
      <c r="A255" s="64" t="s">
        <v>305</v>
      </c>
      <c r="B255" s="65">
        <v>6770</v>
      </c>
    </row>
    <row r="256" s="51" customFormat="1" ht="13.5" spans="1:2">
      <c r="A256" s="64" t="s">
        <v>306</v>
      </c>
      <c r="B256" s="65">
        <v>1150</v>
      </c>
    </row>
    <row r="257" s="51" customFormat="1" ht="13.5" spans="1:2">
      <c r="A257" s="64" t="s">
        <v>307</v>
      </c>
      <c r="B257" s="65"/>
    </row>
    <row r="258" s="51" customFormat="1" ht="13.5" spans="1:2">
      <c r="A258" s="64" t="s">
        <v>346</v>
      </c>
      <c r="B258" s="65">
        <v>244</v>
      </c>
    </row>
    <row r="259" s="51" customFormat="1" ht="13.5" spans="1:2">
      <c r="A259" s="64" t="s">
        <v>450</v>
      </c>
      <c r="B259" s="65"/>
    </row>
    <row r="260" s="51" customFormat="1" ht="13.5" spans="1:2">
      <c r="A260" s="64" t="s">
        <v>451</v>
      </c>
      <c r="B260" s="65"/>
    </row>
    <row r="261" s="51" customFormat="1" ht="13.5" spans="1:2">
      <c r="A261" s="64" t="s">
        <v>452</v>
      </c>
      <c r="B261" s="65"/>
    </row>
    <row r="262" s="51" customFormat="1" ht="13.5" spans="1:2">
      <c r="A262" s="64" t="s">
        <v>453</v>
      </c>
      <c r="B262" s="65"/>
    </row>
    <row r="263" s="51" customFormat="1" ht="13.5" spans="1:2">
      <c r="A263" s="64" t="s">
        <v>314</v>
      </c>
      <c r="B263" s="65"/>
    </row>
    <row r="264" s="51" customFormat="1" ht="13.5" spans="1:2">
      <c r="A264" s="64" t="s">
        <v>454</v>
      </c>
      <c r="B264" s="65">
        <v>57</v>
      </c>
    </row>
    <row r="265" s="53" customFormat="1" ht="13.5" spans="1:2">
      <c r="A265" s="60" t="s">
        <v>455</v>
      </c>
      <c r="B265" s="61">
        <f>SUM(B266:B271)</f>
        <v>0</v>
      </c>
    </row>
    <row r="266" s="51" customFormat="1" ht="13.5" spans="1:2">
      <c r="A266" s="62" t="s">
        <v>305</v>
      </c>
      <c r="B266" s="63"/>
    </row>
    <row r="267" s="51" customFormat="1" ht="13.5" spans="1:2">
      <c r="A267" s="62" t="s">
        <v>306</v>
      </c>
      <c r="B267" s="63"/>
    </row>
    <row r="268" s="51" customFormat="1" ht="13.5" spans="1:2">
      <c r="A268" s="64" t="s">
        <v>307</v>
      </c>
      <c r="B268" s="63"/>
    </row>
    <row r="269" s="51" customFormat="1" ht="13.5" spans="1:2">
      <c r="A269" s="64" t="s">
        <v>456</v>
      </c>
      <c r="B269" s="63"/>
    </row>
    <row r="270" s="51" customFormat="1" ht="13.5" spans="1:2">
      <c r="A270" s="64" t="s">
        <v>314</v>
      </c>
      <c r="B270" s="63"/>
    </row>
    <row r="271" s="51" customFormat="1" ht="13.5" spans="1:2">
      <c r="A271" s="63" t="s">
        <v>457</v>
      </c>
      <c r="B271" s="63"/>
    </row>
    <row r="272" s="53" customFormat="1" ht="13.5" spans="1:2">
      <c r="A272" s="68" t="s">
        <v>458</v>
      </c>
      <c r="B272" s="61">
        <f>SUM(B273:B279)</f>
        <v>509</v>
      </c>
    </row>
    <row r="273" s="51" customFormat="1" ht="13.5" spans="1:2">
      <c r="A273" s="62" t="s">
        <v>305</v>
      </c>
      <c r="B273" s="65">
        <v>448</v>
      </c>
    </row>
    <row r="274" s="51" customFormat="1" ht="13.5" spans="1:2">
      <c r="A274" s="62" t="s">
        <v>306</v>
      </c>
      <c r="B274" s="65"/>
    </row>
    <row r="275" s="51" customFormat="1" ht="13.5" spans="1:2">
      <c r="A275" s="64" t="s">
        <v>307</v>
      </c>
      <c r="B275" s="65"/>
    </row>
    <row r="276" s="51" customFormat="1" ht="13.5" spans="1:2">
      <c r="A276" s="64" t="s">
        <v>459</v>
      </c>
      <c r="B276" s="65"/>
    </row>
    <row r="277" s="51" customFormat="1" ht="13.5" spans="1:2">
      <c r="A277" s="64" t="s">
        <v>460</v>
      </c>
      <c r="B277" s="65"/>
    </row>
    <row r="278" s="51" customFormat="1" ht="13.5" spans="1:2">
      <c r="A278" s="64" t="s">
        <v>314</v>
      </c>
      <c r="B278" s="65"/>
    </row>
    <row r="279" s="51" customFormat="1" ht="13.5" spans="1:2">
      <c r="A279" s="64" t="s">
        <v>461</v>
      </c>
      <c r="B279" s="65">
        <v>61</v>
      </c>
    </row>
    <row r="280" s="53" customFormat="1" ht="13.5" spans="1:2">
      <c r="A280" s="61" t="s">
        <v>462</v>
      </c>
      <c r="B280" s="61">
        <f>SUM(B281:B288)</f>
        <v>1042</v>
      </c>
    </row>
    <row r="281" s="51" customFormat="1" ht="13.5" spans="1:2">
      <c r="A281" s="62" t="s">
        <v>305</v>
      </c>
      <c r="B281" s="65">
        <v>928</v>
      </c>
    </row>
    <row r="282" s="51" customFormat="1" ht="13.5" spans="1:2">
      <c r="A282" s="62" t="s">
        <v>306</v>
      </c>
      <c r="B282" s="65"/>
    </row>
    <row r="283" s="51" customFormat="1" ht="13.5" spans="1:2">
      <c r="A283" s="62" t="s">
        <v>307</v>
      </c>
      <c r="B283" s="65"/>
    </row>
    <row r="284" s="51" customFormat="1" ht="13.5" spans="1:2">
      <c r="A284" s="64" t="s">
        <v>463</v>
      </c>
      <c r="B284" s="65"/>
    </row>
    <row r="285" s="51" customFormat="1" ht="13.5" spans="1:2">
      <c r="A285" s="64" t="s">
        <v>464</v>
      </c>
      <c r="B285" s="65"/>
    </row>
    <row r="286" s="51" customFormat="1" ht="13.5" spans="1:2">
      <c r="A286" s="64" t="s">
        <v>465</v>
      </c>
      <c r="B286" s="65"/>
    </row>
    <row r="287" s="51" customFormat="1" ht="13.5" spans="1:2">
      <c r="A287" s="62" t="s">
        <v>314</v>
      </c>
      <c r="B287" s="65"/>
    </row>
    <row r="288" s="51" customFormat="1" ht="13.5" spans="1:2">
      <c r="A288" s="62" t="s">
        <v>466</v>
      </c>
      <c r="B288" s="65">
        <v>114</v>
      </c>
    </row>
    <row r="289" s="53" customFormat="1" ht="13.5" spans="1:2">
      <c r="A289" s="60" t="s">
        <v>467</v>
      </c>
      <c r="B289" s="61">
        <f>SUM(B290:B302)</f>
        <v>233</v>
      </c>
    </row>
    <row r="290" s="51" customFormat="1" ht="13.5" spans="1:2">
      <c r="A290" s="64" t="s">
        <v>305</v>
      </c>
      <c r="B290" s="65">
        <v>171</v>
      </c>
    </row>
    <row r="291" s="51" customFormat="1" ht="13.5" spans="1:2">
      <c r="A291" s="64" t="s">
        <v>306</v>
      </c>
      <c r="B291" s="65">
        <v>1</v>
      </c>
    </row>
    <row r="292" s="51" customFormat="1" ht="13.5" spans="1:2">
      <c r="A292" s="64" t="s">
        <v>307</v>
      </c>
      <c r="B292" s="65"/>
    </row>
    <row r="293" s="51" customFormat="1" ht="13.5" spans="1:2">
      <c r="A293" s="63" t="s">
        <v>468</v>
      </c>
      <c r="B293" s="65">
        <v>1</v>
      </c>
    </row>
    <row r="294" s="51" customFormat="1" ht="13.5" spans="1:2">
      <c r="A294" s="62" t="s">
        <v>469</v>
      </c>
      <c r="B294" s="65">
        <v>1</v>
      </c>
    </row>
    <row r="295" s="51" customFormat="1" ht="13.5" spans="1:2">
      <c r="A295" s="62" t="s">
        <v>470</v>
      </c>
      <c r="B295" s="65"/>
    </row>
    <row r="296" s="51" customFormat="1" ht="13.5" spans="1:2">
      <c r="A296" s="66" t="s">
        <v>471</v>
      </c>
      <c r="B296" s="65">
        <f>4+3</f>
        <v>7</v>
      </c>
    </row>
    <row r="297" s="51" customFormat="1" ht="13.5" spans="1:2">
      <c r="A297" s="64" t="s">
        <v>472</v>
      </c>
      <c r="B297" s="65"/>
    </row>
    <row r="298" s="51" customFormat="1" ht="13.5" spans="1:2">
      <c r="A298" s="64" t="s">
        <v>473</v>
      </c>
      <c r="B298" s="65">
        <v>1</v>
      </c>
    </row>
    <row r="299" s="51" customFormat="1" ht="13.5" spans="1:2">
      <c r="A299" s="64" t="s">
        <v>474</v>
      </c>
      <c r="B299" s="65">
        <v>15</v>
      </c>
    </row>
    <row r="300" s="51" customFormat="1" ht="13.5" spans="1:2">
      <c r="A300" s="64" t="s">
        <v>346</v>
      </c>
      <c r="B300" s="65"/>
    </row>
    <row r="301" s="51" customFormat="1" ht="13.5" spans="1:2">
      <c r="A301" s="64" t="s">
        <v>314</v>
      </c>
      <c r="B301" s="65"/>
    </row>
    <row r="302" s="51" customFormat="1" ht="13.5" spans="1:2">
      <c r="A302" s="62" t="s">
        <v>475</v>
      </c>
      <c r="B302" s="65">
        <f>30+6</f>
        <v>36</v>
      </c>
    </row>
    <row r="303" s="53" customFormat="1" ht="13.5" spans="1:2">
      <c r="A303" s="68" t="s">
        <v>476</v>
      </c>
      <c r="B303" s="61">
        <f>SUM(B304:B312)</f>
        <v>0</v>
      </c>
    </row>
    <row r="304" s="51" customFormat="1" ht="13.5" spans="1:2">
      <c r="A304" s="62" t="s">
        <v>305</v>
      </c>
      <c r="B304" s="63"/>
    </row>
    <row r="305" s="51" customFormat="1" ht="13.5" spans="1:2">
      <c r="A305" s="64" t="s">
        <v>306</v>
      </c>
      <c r="B305" s="63"/>
    </row>
    <row r="306" s="51" customFormat="1" ht="13.5" spans="1:2">
      <c r="A306" s="64" t="s">
        <v>307</v>
      </c>
      <c r="B306" s="63"/>
    </row>
    <row r="307" s="51" customFormat="1" ht="13.5" spans="1:2">
      <c r="A307" s="64" t="s">
        <v>477</v>
      </c>
      <c r="B307" s="63"/>
    </row>
    <row r="308" s="51" customFormat="1" ht="13.5" spans="1:2">
      <c r="A308" s="63" t="s">
        <v>478</v>
      </c>
      <c r="B308" s="63"/>
    </row>
    <row r="309" s="51" customFormat="1" ht="13.5" spans="1:2">
      <c r="A309" s="62" t="s">
        <v>479</v>
      </c>
      <c r="B309" s="63"/>
    </row>
    <row r="310" s="51" customFormat="1" ht="13.5" spans="1:2">
      <c r="A310" s="62" t="s">
        <v>346</v>
      </c>
      <c r="B310" s="63"/>
    </row>
    <row r="311" s="51" customFormat="1" ht="13.5" spans="1:2">
      <c r="A311" s="62" t="s">
        <v>314</v>
      </c>
      <c r="B311" s="63"/>
    </row>
    <row r="312" s="51" customFormat="1" ht="13.5" spans="1:2">
      <c r="A312" s="62" t="s">
        <v>480</v>
      </c>
      <c r="B312" s="63"/>
    </row>
    <row r="313" s="53" customFormat="1" ht="13.5" spans="1:2">
      <c r="A313" s="67" t="s">
        <v>481</v>
      </c>
      <c r="B313" s="61">
        <f>SUM(B314:B322)</f>
        <v>0</v>
      </c>
    </row>
    <row r="314" s="51" customFormat="1" ht="13.5" spans="1:2">
      <c r="A314" s="64" t="s">
        <v>305</v>
      </c>
      <c r="B314" s="63"/>
    </row>
    <row r="315" s="51" customFormat="1" ht="13.5" spans="1:2">
      <c r="A315" s="64" t="s">
        <v>306</v>
      </c>
      <c r="B315" s="63"/>
    </row>
    <row r="316" s="51" customFormat="1" ht="13.5" spans="1:2">
      <c r="A316" s="62" t="s">
        <v>307</v>
      </c>
      <c r="B316" s="63"/>
    </row>
    <row r="317" s="51" customFormat="1" ht="13.5" spans="1:2">
      <c r="A317" s="62" t="s">
        <v>482</v>
      </c>
      <c r="B317" s="63"/>
    </row>
    <row r="318" s="51" customFormat="1" ht="13.5" spans="1:2">
      <c r="A318" s="62" t="s">
        <v>483</v>
      </c>
      <c r="B318" s="63"/>
    </row>
    <row r="319" s="51" customFormat="1" ht="13.5" spans="1:2">
      <c r="A319" s="64" t="s">
        <v>484</v>
      </c>
      <c r="B319" s="63"/>
    </row>
    <row r="320" s="51" customFormat="1" ht="13.5" spans="1:2">
      <c r="A320" s="64" t="s">
        <v>346</v>
      </c>
      <c r="B320" s="63"/>
    </row>
    <row r="321" s="51" customFormat="1" ht="13.5" spans="1:2">
      <c r="A321" s="64" t="s">
        <v>314</v>
      </c>
      <c r="B321" s="63"/>
    </row>
    <row r="322" s="51" customFormat="1" ht="13.5" spans="1:2">
      <c r="A322" s="64" t="s">
        <v>485</v>
      </c>
      <c r="B322" s="63"/>
    </row>
    <row r="323" s="53" customFormat="1" ht="13.5" spans="1:2">
      <c r="A323" s="61" t="s">
        <v>486</v>
      </c>
      <c r="B323" s="61">
        <f>SUM(B324:B330)</f>
        <v>0</v>
      </c>
    </row>
    <row r="324" s="51" customFormat="1" ht="13.5" spans="1:2">
      <c r="A324" s="62" t="s">
        <v>305</v>
      </c>
      <c r="B324" s="63"/>
    </row>
    <row r="325" s="51" customFormat="1" ht="13.5" spans="1:2">
      <c r="A325" s="62" t="s">
        <v>306</v>
      </c>
      <c r="B325" s="63"/>
    </row>
    <row r="326" s="51" customFormat="1" ht="13.5" spans="1:2">
      <c r="A326" s="66" t="s">
        <v>307</v>
      </c>
      <c r="B326" s="63"/>
    </row>
    <row r="327" s="51" customFormat="1" ht="13.5" spans="1:2">
      <c r="A327" s="69" t="s">
        <v>487</v>
      </c>
      <c r="B327" s="63"/>
    </row>
    <row r="328" s="51" customFormat="1" ht="13.5" spans="1:2">
      <c r="A328" s="64" t="s">
        <v>488</v>
      </c>
      <c r="B328" s="63"/>
    </row>
    <row r="329" s="51" customFormat="1" ht="13.5" spans="1:2">
      <c r="A329" s="64" t="s">
        <v>314</v>
      </c>
      <c r="B329" s="63"/>
    </row>
    <row r="330" s="51" customFormat="1" ht="13.5" spans="1:2">
      <c r="A330" s="62" t="s">
        <v>489</v>
      </c>
      <c r="B330" s="63"/>
    </row>
    <row r="331" s="53" customFormat="1" ht="13.5" spans="1:2">
      <c r="A331" s="60" t="s">
        <v>490</v>
      </c>
      <c r="B331" s="61">
        <f>SUM(B332:B336)</f>
        <v>0</v>
      </c>
    </row>
    <row r="332" s="51" customFormat="1" ht="13.5" spans="1:2">
      <c r="A332" s="62" t="s">
        <v>305</v>
      </c>
      <c r="B332" s="63"/>
    </row>
    <row r="333" s="51" customFormat="1" ht="13.5" spans="1:2">
      <c r="A333" s="64" t="s">
        <v>306</v>
      </c>
      <c r="B333" s="63"/>
    </row>
    <row r="334" s="51" customFormat="1" ht="13.5" spans="1:2">
      <c r="A334" s="62" t="s">
        <v>346</v>
      </c>
      <c r="B334" s="63"/>
    </row>
    <row r="335" s="51" customFormat="1" ht="13.5" spans="1:2">
      <c r="A335" s="64" t="s">
        <v>491</v>
      </c>
      <c r="B335" s="63"/>
    </row>
    <row r="336" s="51" customFormat="1" ht="13.5" spans="1:2">
      <c r="A336" s="62" t="s">
        <v>492</v>
      </c>
      <c r="B336" s="63"/>
    </row>
    <row r="337" s="53" customFormat="1" ht="13.5" spans="1:2">
      <c r="A337" s="60" t="s">
        <v>493</v>
      </c>
      <c r="B337" s="61">
        <f>SUM(B338:B339)</f>
        <v>61</v>
      </c>
    </row>
    <row r="338" s="51" customFormat="1" ht="13.5" spans="1:2">
      <c r="A338" s="62" t="s">
        <v>494</v>
      </c>
      <c r="B338" s="63"/>
    </row>
    <row r="339" s="51" customFormat="1" ht="13.5" spans="1:2">
      <c r="A339" s="62" t="s">
        <v>495</v>
      </c>
      <c r="B339" s="65">
        <f>60+1</f>
        <v>61</v>
      </c>
    </row>
    <row r="340" s="52" customFormat="1" ht="13.5" spans="1:2">
      <c r="A340" s="58" t="s">
        <v>73</v>
      </c>
      <c r="B340" s="58">
        <f>SUM(B341,B346,B353,B359,B365,B369,B373,B377,B383,B390)</f>
        <v>4783</v>
      </c>
    </row>
    <row r="341" s="53" customFormat="1" ht="13.5" spans="1:2">
      <c r="A341" s="67" t="s">
        <v>496</v>
      </c>
      <c r="B341" s="61">
        <f>SUM(B342:B345)</f>
        <v>83</v>
      </c>
    </row>
    <row r="342" s="51" customFormat="1" ht="13.5" spans="1:2">
      <c r="A342" s="62" t="s">
        <v>305</v>
      </c>
      <c r="B342" s="65">
        <v>74</v>
      </c>
    </row>
    <row r="343" s="51" customFormat="1" ht="13.5" spans="1:2">
      <c r="A343" s="62" t="s">
        <v>306</v>
      </c>
      <c r="B343" s="65">
        <f>8+1</f>
        <v>9</v>
      </c>
    </row>
    <row r="344" s="51" customFormat="1" ht="13.5" spans="1:2">
      <c r="A344" s="62" t="s">
        <v>307</v>
      </c>
      <c r="B344" s="63"/>
    </row>
    <row r="345" s="51" customFormat="1" ht="13.5" spans="1:2">
      <c r="A345" s="69" t="s">
        <v>497</v>
      </c>
      <c r="B345" s="63"/>
    </row>
    <row r="346" s="53" customFormat="1" ht="13.5" spans="1:2">
      <c r="A346" s="60" t="s">
        <v>498</v>
      </c>
      <c r="B346" s="61">
        <f>SUM(B347:B352)</f>
        <v>4700</v>
      </c>
    </row>
    <row r="347" s="51" customFormat="1" ht="13.5" spans="1:2">
      <c r="A347" s="62" t="s">
        <v>499</v>
      </c>
      <c r="B347" s="65">
        <v>727</v>
      </c>
    </row>
    <row r="348" s="51" customFormat="1" ht="13.5" spans="1:2">
      <c r="A348" s="62" t="s">
        <v>500</v>
      </c>
      <c r="B348" s="65">
        <f>2370+78</f>
        <v>2448</v>
      </c>
    </row>
    <row r="349" s="51" customFormat="1" ht="13.5" spans="1:2">
      <c r="A349" s="64" t="s">
        <v>501</v>
      </c>
      <c r="B349" s="65">
        <f>470+135+914</f>
        <v>1519</v>
      </c>
    </row>
    <row r="350" s="51" customFormat="1" ht="13.5" spans="1:2">
      <c r="A350" s="64" t="s">
        <v>502</v>
      </c>
      <c r="B350" s="65"/>
    </row>
    <row r="351" s="51" customFormat="1" ht="13.5" spans="1:2">
      <c r="A351" s="64" t="s">
        <v>503</v>
      </c>
      <c r="B351" s="65"/>
    </row>
    <row r="352" s="51" customFormat="1" ht="13.5" spans="1:2">
      <c r="A352" s="62" t="s">
        <v>504</v>
      </c>
      <c r="B352" s="65">
        <v>6</v>
      </c>
    </row>
    <row r="353" s="53" customFormat="1" ht="13.5" spans="1:2">
      <c r="A353" s="60" t="s">
        <v>505</v>
      </c>
      <c r="B353" s="61">
        <f>SUM(B354:B358)</f>
        <v>0</v>
      </c>
    </row>
    <row r="354" s="51" customFormat="1" ht="13.5" spans="1:2">
      <c r="A354" s="62" t="s">
        <v>506</v>
      </c>
      <c r="B354" s="63"/>
    </row>
    <row r="355" s="51" customFormat="1" ht="13.5" spans="1:2">
      <c r="A355" s="62" t="s">
        <v>507</v>
      </c>
      <c r="B355" s="63"/>
    </row>
    <row r="356" s="51" customFormat="1" ht="13.5" spans="1:2">
      <c r="A356" s="62" t="s">
        <v>508</v>
      </c>
      <c r="B356" s="63"/>
    </row>
    <row r="357" s="51" customFormat="1" ht="13.5" spans="1:2">
      <c r="A357" s="64" t="s">
        <v>509</v>
      </c>
      <c r="B357" s="63"/>
    </row>
    <row r="358" s="51" customFormat="1" ht="13.5" spans="1:2">
      <c r="A358" s="64" t="s">
        <v>510</v>
      </c>
      <c r="B358" s="63"/>
    </row>
    <row r="359" s="53" customFormat="1" ht="13.5" spans="1:2">
      <c r="A359" s="61" t="s">
        <v>511</v>
      </c>
      <c r="B359" s="61">
        <f>SUM(B360:B364)</f>
        <v>0</v>
      </c>
    </row>
    <row r="360" s="51" customFormat="1" ht="13.5" spans="1:2">
      <c r="A360" s="62" t="s">
        <v>512</v>
      </c>
      <c r="B360" s="63"/>
    </row>
    <row r="361" s="51" customFormat="1" ht="13.5" spans="1:2">
      <c r="A361" s="62" t="s">
        <v>513</v>
      </c>
      <c r="B361" s="63"/>
    </row>
    <row r="362" s="51" customFormat="1" ht="13.5" spans="1:2">
      <c r="A362" s="62" t="s">
        <v>514</v>
      </c>
      <c r="B362" s="63"/>
    </row>
    <row r="363" s="51" customFormat="1" ht="13.5" spans="1:2">
      <c r="A363" s="64" t="s">
        <v>515</v>
      </c>
      <c r="B363" s="63"/>
    </row>
    <row r="364" s="51" customFormat="1" ht="13.5" spans="1:2">
      <c r="A364" s="64" t="s">
        <v>516</v>
      </c>
      <c r="B364" s="63"/>
    </row>
    <row r="365" s="53" customFormat="1" ht="13.5" spans="1:2">
      <c r="A365" s="67" t="s">
        <v>517</v>
      </c>
      <c r="B365" s="61">
        <f>SUM(B366:B368)</f>
        <v>0</v>
      </c>
    </row>
    <row r="366" s="51" customFormat="1" ht="13.5" spans="1:2">
      <c r="A366" s="62" t="s">
        <v>518</v>
      </c>
      <c r="B366" s="63"/>
    </row>
    <row r="367" s="51" customFormat="1" ht="13.5" spans="1:2">
      <c r="A367" s="62" t="s">
        <v>519</v>
      </c>
      <c r="B367" s="63"/>
    </row>
    <row r="368" s="51" customFormat="1" ht="13.5" spans="1:2">
      <c r="A368" s="62" t="s">
        <v>520</v>
      </c>
      <c r="B368" s="63"/>
    </row>
    <row r="369" s="53" customFormat="1" ht="13.5" spans="1:2">
      <c r="A369" s="67" t="s">
        <v>521</v>
      </c>
      <c r="B369" s="61">
        <f>SUM(B370:B372)</f>
        <v>0</v>
      </c>
    </row>
    <row r="370" s="51" customFormat="1" ht="13.5" spans="1:2">
      <c r="A370" s="64" t="s">
        <v>522</v>
      </c>
      <c r="B370" s="63"/>
    </row>
    <row r="371" s="51" customFormat="1" ht="13.5" spans="1:2">
      <c r="A371" s="64" t="s">
        <v>523</v>
      </c>
      <c r="B371" s="63"/>
    </row>
    <row r="372" s="51" customFormat="1" ht="13.5" spans="1:2">
      <c r="A372" s="63" t="s">
        <v>524</v>
      </c>
      <c r="B372" s="63"/>
    </row>
    <row r="373" s="53" customFormat="1" ht="13.5" spans="1:2">
      <c r="A373" s="60" t="s">
        <v>525</v>
      </c>
      <c r="B373" s="61">
        <f>SUM(B374:B376)</f>
        <v>0</v>
      </c>
    </row>
    <row r="374" s="51" customFormat="1" ht="13.5" spans="1:2">
      <c r="A374" s="62" t="s">
        <v>526</v>
      </c>
      <c r="B374" s="63"/>
    </row>
    <row r="375" s="51" customFormat="1" ht="13.5" spans="1:2">
      <c r="A375" s="62" t="s">
        <v>527</v>
      </c>
      <c r="B375" s="63"/>
    </row>
    <row r="376" s="51" customFormat="1" ht="13.5" spans="1:2">
      <c r="A376" s="64" t="s">
        <v>528</v>
      </c>
      <c r="B376" s="63"/>
    </row>
    <row r="377" s="53" customFormat="1" ht="13.5" spans="1:2">
      <c r="A377" s="67" t="s">
        <v>529</v>
      </c>
      <c r="B377" s="61">
        <f>SUM(B378:B382)</f>
        <v>0</v>
      </c>
    </row>
    <row r="378" s="51" customFormat="1" ht="13.5" spans="1:2">
      <c r="A378" s="64" t="s">
        <v>530</v>
      </c>
      <c r="B378" s="63"/>
    </row>
    <row r="379" s="51" customFormat="1" ht="13.5" spans="1:2">
      <c r="A379" s="62" t="s">
        <v>531</v>
      </c>
      <c r="B379" s="63"/>
    </row>
    <row r="380" s="51" customFormat="1" ht="13.5" spans="1:2">
      <c r="A380" s="62" t="s">
        <v>532</v>
      </c>
      <c r="B380" s="63"/>
    </row>
    <row r="381" s="51" customFormat="1" ht="13.5" spans="1:2">
      <c r="A381" s="62" t="s">
        <v>533</v>
      </c>
      <c r="B381" s="63"/>
    </row>
    <row r="382" s="51" customFormat="1" ht="13.5" spans="1:2">
      <c r="A382" s="62" t="s">
        <v>534</v>
      </c>
      <c r="B382" s="63"/>
    </row>
    <row r="383" s="53" customFormat="1" ht="13.5" spans="1:2">
      <c r="A383" s="60" t="s">
        <v>535</v>
      </c>
      <c r="B383" s="61">
        <f>SUM(B384:B389)</f>
        <v>0</v>
      </c>
    </row>
    <row r="384" s="51" customFormat="1" ht="13.5" spans="1:2">
      <c r="A384" s="64" t="s">
        <v>536</v>
      </c>
      <c r="B384" s="63"/>
    </row>
    <row r="385" s="51" customFormat="1" ht="13.5" spans="1:2">
      <c r="A385" s="64" t="s">
        <v>537</v>
      </c>
      <c r="B385" s="63"/>
    </row>
    <row r="386" s="51" customFormat="1" ht="13.5" spans="1:2">
      <c r="A386" s="64" t="s">
        <v>538</v>
      </c>
      <c r="B386" s="63"/>
    </row>
    <row r="387" s="51" customFormat="1" ht="13.5" spans="1:2">
      <c r="A387" s="63" t="s">
        <v>539</v>
      </c>
      <c r="B387" s="63"/>
    </row>
    <row r="388" s="51" customFormat="1" ht="13.5" spans="1:2">
      <c r="A388" s="62" t="s">
        <v>540</v>
      </c>
      <c r="B388" s="63"/>
    </row>
    <row r="389" s="51" customFormat="1" ht="13.5" spans="1:2">
      <c r="A389" s="62" t="s">
        <v>541</v>
      </c>
      <c r="B389" s="63"/>
    </row>
    <row r="390" s="53" customFormat="1" ht="13.5" spans="1:2">
      <c r="A390" s="60" t="s">
        <v>542</v>
      </c>
      <c r="B390" s="61"/>
    </row>
    <row r="391" s="52" customFormat="1" ht="13.5" spans="1:2">
      <c r="A391" s="58" t="s">
        <v>74</v>
      </c>
      <c r="B391" s="58">
        <f>SUM(B392,B397,B406,B412,B417,B422,B427,B434,B438,B442)</f>
        <v>193</v>
      </c>
    </row>
    <row r="392" s="53" customFormat="1" ht="13.5" spans="1:2">
      <c r="A392" s="67" t="s">
        <v>543</v>
      </c>
      <c r="B392" s="61">
        <f>SUM(B393:B396)</f>
        <v>0</v>
      </c>
    </row>
    <row r="393" s="51" customFormat="1" ht="13.5" spans="1:2">
      <c r="A393" s="62" t="s">
        <v>305</v>
      </c>
      <c r="B393" s="63"/>
    </row>
    <row r="394" s="51" customFormat="1" ht="13.5" spans="1:2">
      <c r="A394" s="62" t="s">
        <v>306</v>
      </c>
      <c r="B394" s="63"/>
    </row>
    <row r="395" s="51" customFormat="1" ht="13.5" spans="1:2">
      <c r="A395" s="62" t="s">
        <v>307</v>
      </c>
      <c r="B395" s="63"/>
    </row>
    <row r="396" s="51" customFormat="1" ht="13.5" spans="1:2">
      <c r="A396" s="64" t="s">
        <v>544</v>
      </c>
      <c r="B396" s="63"/>
    </row>
    <row r="397" s="53" customFormat="1" ht="13.5" spans="1:2">
      <c r="A397" s="60" t="s">
        <v>545</v>
      </c>
      <c r="B397" s="61">
        <f>SUM(B398:B405)</f>
        <v>0</v>
      </c>
    </row>
    <row r="398" s="51" customFormat="1" ht="13.5" spans="1:2">
      <c r="A398" s="62" t="s">
        <v>546</v>
      </c>
      <c r="B398" s="63"/>
    </row>
    <row r="399" s="51" customFormat="1" ht="13.5" spans="1:2">
      <c r="A399" s="63" t="s">
        <v>547</v>
      </c>
      <c r="B399" s="63"/>
    </row>
    <row r="400" s="51" customFormat="1" ht="13.5" spans="1:2">
      <c r="A400" s="62" t="s">
        <v>548</v>
      </c>
      <c r="B400" s="63"/>
    </row>
    <row r="401" s="51" customFormat="1" ht="13.5" spans="1:2">
      <c r="A401" s="62" t="s">
        <v>549</v>
      </c>
      <c r="B401" s="63"/>
    </row>
    <row r="402" s="51" customFormat="1" ht="13.5" spans="1:2">
      <c r="A402" s="62" t="s">
        <v>550</v>
      </c>
      <c r="B402" s="63"/>
    </row>
    <row r="403" s="51" customFormat="1" ht="13.5" spans="1:2">
      <c r="A403" s="64" t="s">
        <v>551</v>
      </c>
      <c r="B403" s="63"/>
    </row>
    <row r="404" s="51" customFormat="1" ht="13.5" spans="1:2">
      <c r="A404" s="64" t="s">
        <v>552</v>
      </c>
      <c r="B404" s="63"/>
    </row>
    <row r="405" s="51" customFormat="1" ht="13.5" spans="1:2">
      <c r="A405" s="64" t="s">
        <v>553</v>
      </c>
      <c r="B405" s="63"/>
    </row>
    <row r="406" s="53" customFormat="1" ht="13.5" spans="1:2">
      <c r="A406" s="67" t="s">
        <v>554</v>
      </c>
      <c r="B406" s="61">
        <f>SUM(B407:B411)</f>
        <v>0</v>
      </c>
    </row>
    <row r="407" s="51" customFormat="1" ht="13.5" spans="1:2">
      <c r="A407" s="62" t="s">
        <v>546</v>
      </c>
      <c r="B407" s="63"/>
    </row>
    <row r="408" s="51" customFormat="1" ht="13.5" spans="1:2">
      <c r="A408" s="62" t="s">
        <v>555</v>
      </c>
      <c r="B408" s="63"/>
    </row>
    <row r="409" s="51" customFormat="1" ht="13.5" spans="1:2">
      <c r="A409" s="62" t="s">
        <v>556</v>
      </c>
      <c r="B409" s="63"/>
    </row>
    <row r="410" s="51" customFormat="1" ht="13.5" spans="1:2">
      <c r="A410" s="64" t="s">
        <v>557</v>
      </c>
      <c r="B410" s="63"/>
    </row>
    <row r="411" s="51" customFormat="1" ht="13.5" spans="1:2">
      <c r="A411" s="64" t="s">
        <v>558</v>
      </c>
      <c r="B411" s="63"/>
    </row>
    <row r="412" s="53" customFormat="1" ht="13.5" spans="1:2">
      <c r="A412" s="67" t="s">
        <v>559</v>
      </c>
      <c r="B412" s="61">
        <f>SUM(B413:B416)</f>
        <v>131</v>
      </c>
    </row>
    <row r="413" s="51" customFormat="1" ht="13.5" spans="1:2">
      <c r="A413" s="63" t="s">
        <v>546</v>
      </c>
      <c r="B413" s="63"/>
    </row>
    <row r="414" s="51" customFormat="1" ht="13.5" spans="1:2">
      <c r="A414" s="62" t="s">
        <v>560</v>
      </c>
      <c r="B414" s="63"/>
    </row>
    <row r="415" s="51" customFormat="1" ht="13.5" spans="1:2">
      <c r="A415" s="62" t="s">
        <v>561</v>
      </c>
      <c r="B415" s="63"/>
    </row>
    <row r="416" s="51" customFormat="1" ht="13.5" spans="1:2">
      <c r="A416" s="64" t="s">
        <v>562</v>
      </c>
      <c r="B416" s="65">
        <v>131</v>
      </c>
    </row>
    <row r="417" s="53" customFormat="1" ht="13.5" spans="1:2">
      <c r="A417" s="67" t="s">
        <v>563</v>
      </c>
      <c r="B417" s="61">
        <f>SUM(B418:B421)</f>
        <v>0</v>
      </c>
    </row>
    <row r="418" s="51" customFormat="1" ht="13.5" spans="1:2">
      <c r="A418" s="64" t="s">
        <v>546</v>
      </c>
      <c r="B418" s="63"/>
    </row>
    <row r="419" s="51" customFormat="1" ht="13.5" spans="1:2">
      <c r="A419" s="62" t="s">
        <v>564</v>
      </c>
      <c r="B419" s="63"/>
    </row>
    <row r="420" s="51" customFormat="1" ht="13.5" spans="1:2">
      <c r="A420" s="62" t="s">
        <v>565</v>
      </c>
      <c r="B420" s="63"/>
    </row>
    <row r="421" s="51" customFormat="1" ht="13.5" spans="1:2">
      <c r="A421" s="62" t="s">
        <v>566</v>
      </c>
      <c r="B421" s="63"/>
    </row>
    <row r="422" s="53" customFormat="1" ht="13.5" spans="1:2">
      <c r="A422" s="67" t="s">
        <v>567</v>
      </c>
      <c r="B422" s="61">
        <f>SUM(B423:B426)</f>
        <v>0</v>
      </c>
    </row>
    <row r="423" s="51" customFormat="1" ht="13.5" spans="1:2">
      <c r="A423" s="64" t="s">
        <v>568</v>
      </c>
      <c r="B423" s="63"/>
    </row>
    <row r="424" s="51" customFormat="1" ht="13.5" spans="1:2">
      <c r="A424" s="64" t="s">
        <v>569</v>
      </c>
      <c r="B424" s="63"/>
    </row>
    <row r="425" s="51" customFormat="1" ht="13.5" spans="1:2">
      <c r="A425" s="64" t="s">
        <v>570</v>
      </c>
      <c r="B425" s="63"/>
    </row>
    <row r="426" s="51" customFormat="1" ht="13.5" spans="1:2">
      <c r="A426" s="64" t="s">
        <v>571</v>
      </c>
      <c r="B426" s="63"/>
    </row>
    <row r="427" s="53" customFormat="1" ht="13.5" spans="1:2">
      <c r="A427" s="60" t="s">
        <v>572</v>
      </c>
      <c r="B427" s="61">
        <f>SUM(B428:B433)</f>
        <v>2</v>
      </c>
    </row>
    <row r="428" s="51" customFormat="1" ht="13.5" spans="1:2">
      <c r="A428" s="62" t="s">
        <v>546</v>
      </c>
      <c r="B428" s="63"/>
    </row>
    <row r="429" s="51" customFormat="1" ht="13.5" spans="1:2">
      <c r="A429" s="64" t="s">
        <v>573</v>
      </c>
      <c r="B429" s="63"/>
    </row>
    <row r="430" s="51" customFormat="1" ht="13.5" spans="1:2">
      <c r="A430" s="64" t="s">
        <v>574</v>
      </c>
      <c r="B430" s="63"/>
    </row>
    <row r="431" s="51" customFormat="1" ht="13.5" spans="1:2">
      <c r="A431" s="64" t="s">
        <v>575</v>
      </c>
      <c r="B431" s="63"/>
    </row>
    <row r="432" s="51" customFormat="1" ht="13.5" spans="1:2">
      <c r="A432" s="62" t="s">
        <v>576</v>
      </c>
      <c r="B432" s="63"/>
    </row>
    <row r="433" s="51" customFormat="1" ht="13.5" spans="1:2">
      <c r="A433" s="62" t="s">
        <v>577</v>
      </c>
      <c r="B433" s="63">
        <v>2</v>
      </c>
    </row>
    <row r="434" s="53" customFormat="1" ht="13.5" spans="1:2">
      <c r="A434" s="60" t="s">
        <v>578</v>
      </c>
      <c r="B434" s="61">
        <f>SUM(B435:B437)</f>
        <v>0</v>
      </c>
    </row>
    <row r="435" s="51" customFormat="1" ht="13.5" spans="1:2">
      <c r="A435" s="64" t="s">
        <v>579</v>
      </c>
      <c r="B435" s="63"/>
    </row>
    <row r="436" s="51" customFormat="1" ht="13.5" spans="1:2">
      <c r="A436" s="64" t="s">
        <v>580</v>
      </c>
      <c r="B436" s="63"/>
    </row>
    <row r="437" s="51" customFormat="1" ht="13.5" spans="1:2">
      <c r="A437" s="64" t="s">
        <v>581</v>
      </c>
      <c r="B437" s="63"/>
    </row>
    <row r="438" s="53" customFormat="1" ht="13.5" spans="1:2">
      <c r="A438" s="61" t="s">
        <v>582</v>
      </c>
      <c r="B438" s="61">
        <f>SUM(B439:B441)</f>
        <v>0</v>
      </c>
    </row>
    <row r="439" s="51" customFormat="1" ht="13.5" spans="1:2">
      <c r="A439" s="64" t="s">
        <v>583</v>
      </c>
      <c r="B439" s="63"/>
    </row>
    <row r="440" s="51" customFormat="1" ht="13.5" spans="1:2">
      <c r="A440" s="64" t="s">
        <v>584</v>
      </c>
      <c r="B440" s="63"/>
    </row>
    <row r="441" s="51" customFormat="1" ht="13.5" spans="1:2">
      <c r="A441" s="64" t="s">
        <v>585</v>
      </c>
      <c r="B441" s="63"/>
    </row>
    <row r="442" s="53" customFormat="1" ht="13.5" spans="1:2">
      <c r="A442" s="60" t="s">
        <v>586</v>
      </c>
      <c r="B442" s="61">
        <f>SUM(B443:B446)</f>
        <v>60</v>
      </c>
    </row>
    <row r="443" s="51" customFormat="1" ht="13.5" spans="1:2">
      <c r="A443" s="62" t="s">
        <v>587</v>
      </c>
      <c r="B443" s="63"/>
    </row>
    <row r="444" s="51" customFormat="1" ht="13.5" spans="1:2">
      <c r="A444" s="64" t="s">
        <v>588</v>
      </c>
      <c r="B444" s="63"/>
    </row>
    <row r="445" s="51" customFormat="1" ht="13.5" spans="1:2">
      <c r="A445" s="64" t="s">
        <v>589</v>
      </c>
      <c r="B445" s="63"/>
    </row>
    <row r="446" s="51" customFormat="1" ht="13.5" spans="1:2">
      <c r="A446" s="64" t="s">
        <v>590</v>
      </c>
      <c r="B446" s="65">
        <v>60</v>
      </c>
    </row>
    <row r="447" s="52" customFormat="1" ht="13.5" spans="1:2">
      <c r="A447" s="58" t="s">
        <v>75</v>
      </c>
      <c r="B447" s="58">
        <f>SUM(B448,B464,B472,B483,B492,B500)</f>
        <v>471</v>
      </c>
    </row>
    <row r="448" s="53" customFormat="1" ht="13.5" spans="1:2">
      <c r="A448" s="61" t="s">
        <v>591</v>
      </c>
      <c r="B448" s="61">
        <f>SUM(B449:B463)</f>
        <v>271</v>
      </c>
    </row>
    <row r="449" s="51" customFormat="1" ht="13.5" spans="1:2">
      <c r="A449" s="63" t="s">
        <v>305</v>
      </c>
      <c r="B449" s="65">
        <v>92</v>
      </c>
    </row>
    <row r="450" s="51" customFormat="1" ht="13.5" spans="1:2">
      <c r="A450" s="63" t="s">
        <v>306</v>
      </c>
      <c r="B450" s="65"/>
    </row>
    <row r="451" s="51" customFormat="1" ht="13.5" spans="1:2">
      <c r="A451" s="63" t="s">
        <v>307</v>
      </c>
      <c r="B451" s="65"/>
    </row>
    <row r="452" s="51" customFormat="1" ht="13.5" spans="1:2">
      <c r="A452" s="63" t="s">
        <v>592</v>
      </c>
      <c r="B452" s="65">
        <v>2</v>
      </c>
    </row>
    <row r="453" s="51" customFormat="1" ht="13.5" spans="1:2">
      <c r="A453" s="63" t="s">
        <v>593</v>
      </c>
      <c r="B453" s="65"/>
    </row>
    <row r="454" s="51" customFormat="1" ht="13.5" spans="1:2">
      <c r="A454" s="63" t="s">
        <v>594</v>
      </c>
      <c r="B454" s="65"/>
    </row>
    <row r="455" s="51" customFormat="1" ht="13.5" spans="1:2">
      <c r="A455" s="63" t="s">
        <v>595</v>
      </c>
      <c r="B455" s="65"/>
    </row>
    <row r="456" s="51" customFormat="1" ht="13.5" spans="1:2">
      <c r="A456" s="63" t="s">
        <v>596</v>
      </c>
      <c r="B456" s="65"/>
    </row>
    <row r="457" s="51" customFormat="1" ht="13.5" spans="1:2">
      <c r="A457" s="63" t="s">
        <v>597</v>
      </c>
      <c r="B457" s="65">
        <v>4</v>
      </c>
    </row>
    <row r="458" s="51" customFormat="1" ht="13.5" spans="1:2">
      <c r="A458" s="63" t="s">
        <v>598</v>
      </c>
      <c r="B458" s="65"/>
    </row>
    <row r="459" s="51" customFormat="1" ht="13.5" spans="1:2">
      <c r="A459" s="63" t="s">
        <v>599</v>
      </c>
      <c r="B459" s="65"/>
    </row>
    <row r="460" s="51" customFormat="1" ht="13.5" spans="1:2">
      <c r="A460" s="63" t="s">
        <v>600</v>
      </c>
      <c r="B460" s="65"/>
    </row>
    <row r="461" s="51" customFormat="1" ht="13.5" spans="1:2">
      <c r="A461" s="63" t="s">
        <v>601</v>
      </c>
      <c r="B461" s="65"/>
    </row>
    <row r="462" s="51" customFormat="1" ht="13.5" spans="1:2">
      <c r="A462" s="63" t="s">
        <v>602</v>
      </c>
      <c r="B462" s="65"/>
    </row>
    <row r="463" s="51" customFormat="1" ht="13.5" spans="1:2">
      <c r="A463" s="63" t="s">
        <v>603</v>
      </c>
      <c r="B463" s="65">
        <f>120+50+3</f>
        <v>173</v>
      </c>
    </row>
    <row r="464" s="53" customFormat="1" ht="13.5" spans="1:2">
      <c r="A464" s="61" t="s">
        <v>604</v>
      </c>
      <c r="B464" s="61">
        <f>SUM(B465:B471)</f>
        <v>0</v>
      </c>
    </row>
    <row r="465" s="51" customFormat="1" ht="13.5" spans="1:2">
      <c r="A465" s="63" t="s">
        <v>305</v>
      </c>
      <c r="B465" s="63"/>
    </row>
    <row r="466" s="51" customFormat="1" ht="13.5" spans="1:2">
      <c r="A466" s="63" t="s">
        <v>306</v>
      </c>
      <c r="B466" s="63"/>
    </row>
    <row r="467" s="51" customFormat="1" ht="13.5" spans="1:2">
      <c r="A467" s="63" t="s">
        <v>307</v>
      </c>
      <c r="B467" s="63"/>
    </row>
    <row r="468" s="51" customFormat="1" ht="13.5" spans="1:2">
      <c r="A468" s="63" t="s">
        <v>605</v>
      </c>
      <c r="B468" s="63"/>
    </row>
    <row r="469" s="51" customFormat="1" ht="13.5" spans="1:2">
      <c r="A469" s="63" t="s">
        <v>606</v>
      </c>
      <c r="B469" s="63"/>
    </row>
    <row r="470" s="51" customFormat="1" ht="13.5" spans="1:2">
      <c r="A470" s="63" t="s">
        <v>607</v>
      </c>
      <c r="B470" s="63"/>
    </row>
    <row r="471" s="51" customFormat="1" ht="13.5" spans="1:2">
      <c r="A471" s="63" t="s">
        <v>608</v>
      </c>
      <c r="B471" s="63"/>
    </row>
    <row r="472" s="53" customFormat="1" ht="13.5" spans="1:2">
      <c r="A472" s="61" t="s">
        <v>609</v>
      </c>
      <c r="B472" s="61">
        <f>SUM(B473:B482)</f>
        <v>0</v>
      </c>
    </row>
    <row r="473" s="51" customFormat="1" ht="13.5" spans="1:2">
      <c r="A473" s="63" t="s">
        <v>305</v>
      </c>
      <c r="B473" s="63"/>
    </row>
    <row r="474" s="51" customFormat="1" ht="13.5" spans="1:2">
      <c r="A474" s="63" t="s">
        <v>306</v>
      </c>
      <c r="B474" s="63"/>
    </row>
    <row r="475" s="51" customFormat="1" ht="13.5" spans="1:2">
      <c r="A475" s="63" t="s">
        <v>307</v>
      </c>
      <c r="B475" s="63"/>
    </row>
    <row r="476" s="51" customFormat="1" ht="13.5" spans="1:2">
      <c r="A476" s="63" t="s">
        <v>610</v>
      </c>
      <c r="B476" s="63"/>
    </row>
    <row r="477" s="51" customFormat="1" ht="13.5" spans="1:2">
      <c r="A477" s="63" t="s">
        <v>611</v>
      </c>
      <c r="B477" s="63"/>
    </row>
    <row r="478" s="51" customFormat="1" ht="13.5" spans="1:2">
      <c r="A478" s="63" t="s">
        <v>612</v>
      </c>
      <c r="B478" s="63"/>
    </row>
    <row r="479" s="51" customFormat="1" ht="13.5" spans="1:2">
      <c r="A479" s="63" t="s">
        <v>613</v>
      </c>
      <c r="B479" s="63"/>
    </row>
    <row r="480" s="51" customFormat="1" ht="13.5" spans="1:2">
      <c r="A480" s="63" t="s">
        <v>614</v>
      </c>
      <c r="B480" s="63"/>
    </row>
    <row r="481" s="51" customFormat="1" ht="13.5" spans="1:2">
      <c r="A481" s="63" t="s">
        <v>615</v>
      </c>
      <c r="B481" s="63"/>
    </row>
    <row r="482" s="51" customFormat="1" ht="13.5" spans="1:2">
      <c r="A482" s="63" t="s">
        <v>616</v>
      </c>
      <c r="B482" s="63"/>
    </row>
    <row r="483" s="53" customFormat="1" ht="13.5" spans="1:2">
      <c r="A483" s="61" t="s">
        <v>617</v>
      </c>
      <c r="B483" s="61">
        <f>SUM(B484:B491)</f>
        <v>0</v>
      </c>
    </row>
    <row r="484" s="51" customFormat="1" ht="13.5" spans="1:2">
      <c r="A484" s="63" t="s">
        <v>305</v>
      </c>
      <c r="B484" s="63"/>
    </row>
    <row r="485" s="51" customFormat="1" ht="13.5" spans="1:2">
      <c r="A485" s="63" t="s">
        <v>306</v>
      </c>
      <c r="B485" s="63"/>
    </row>
    <row r="486" s="51" customFormat="1" ht="13.5" spans="1:2">
      <c r="A486" s="63" t="s">
        <v>307</v>
      </c>
      <c r="B486" s="63"/>
    </row>
    <row r="487" s="51" customFormat="1" ht="13.5" spans="1:2">
      <c r="A487" s="63" t="s">
        <v>618</v>
      </c>
      <c r="B487" s="63"/>
    </row>
    <row r="488" s="51" customFormat="1" ht="13.5" spans="1:2">
      <c r="A488" s="63" t="s">
        <v>619</v>
      </c>
      <c r="B488" s="63"/>
    </row>
    <row r="489" s="51" customFormat="1" ht="13.5" spans="1:2">
      <c r="A489" s="63" t="s">
        <v>620</v>
      </c>
      <c r="B489" s="63"/>
    </row>
    <row r="490" s="51" customFormat="1" ht="13.5" spans="1:2">
      <c r="A490" s="63" t="s">
        <v>621</v>
      </c>
      <c r="B490" s="63"/>
    </row>
    <row r="491" s="51" customFormat="1" ht="13.5" spans="1:2">
      <c r="A491" s="63" t="s">
        <v>622</v>
      </c>
      <c r="B491" s="63"/>
    </row>
    <row r="492" s="53" customFormat="1" ht="13.5" spans="1:2">
      <c r="A492" s="61" t="s">
        <v>623</v>
      </c>
      <c r="B492" s="61">
        <f>SUM(B493:B499)</f>
        <v>200</v>
      </c>
    </row>
    <row r="493" s="51" customFormat="1" ht="13.5" spans="1:2">
      <c r="A493" s="63" t="s">
        <v>305</v>
      </c>
      <c r="B493" s="63">
        <v>200</v>
      </c>
    </row>
    <row r="494" s="51" customFormat="1" ht="13.5" spans="1:2">
      <c r="A494" s="63" t="s">
        <v>306</v>
      </c>
      <c r="B494" s="63"/>
    </row>
    <row r="495" s="51" customFormat="1" ht="13.5" spans="1:2">
      <c r="A495" s="63" t="s">
        <v>307</v>
      </c>
      <c r="B495" s="63"/>
    </row>
    <row r="496" s="51" customFormat="1" ht="13.5" spans="1:2">
      <c r="A496" s="63" t="s">
        <v>624</v>
      </c>
      <c r="B496" s="63"/>
    </row>
    <row r="497" s="51" customFormat="1" ht="13.5" spans="1:2">
      <c r="A497" s="63" t="s">
        <v>625</v>
      </c>
      <c r="B497" s="63"/>
    </row>
    <row r="498" s="51" customFormat="1" ht="13.5" spans="1:2">
      <c r="A498" s="63" t="s">
        <v>626</v>
      </c>
      <c r="B498" s="63"/>
    </row>
    <row r="499" s="51" customFormat="1" ht="13.5" spans="1:2">
      <c r="A499" s="63" t="s">
        <v>627</v>
      </c>
      <c r="B499" s="63"/>
    </row>
    <row r="500" s="53" customFormat="1" ht="13.5" spans="1:2">
      <c r="A500" s="61" t="s">
        <v>628</v>
      </c>
      <c r="B500" s="61">
        <f>SUM(B501:B503)</f>
        <v>0</v>
      </c>
    </row>
    <row r="501" s="51" customFormat="1" ht="13.5" spans="1:2">
      <c r="A501" s="63" t="s">
        <v>629</v>
      </c>
      <c r="B501" s="63"/>
    </row>
    <row r="502" s="51" customFormat="1" ht="13.5" spans="1:2">
      <c r="A502" s="63" t="s">
        <v>630</v>
      </c>
      <c r="B502" s="63"/>
    </row>
    <row r="503" s="51" customFormat="1" ht="13.5" spans="1:2">
      <c r="A503" s="63" t="s">
        <v>631</v>
      </c>
      <c r="B503" s="63"/>
    </row>
    <row r="504" s="52" customFormat="1" ht="13.5" spans="1:2">
      <c r="A504" s="58" t="s">
        <v>76</v>
      </c>
      <c r="B504" s="58">
        <f>SUM(B505,B524,B532,B534,B543,B547,B557,B565,B572,B580,B589,B594,B597,B600,B603,B606,B609,B613,B617,B625,B628)</f>
        <v>5525</v>
      </c>
    </row>
    <row r="505" s="53" customFormat="1" ht="13.5" spans="1:2">
      <c r="A505" s="61" t="s">
        <v>632</v>
      </c>
      <c r="B505" s="61">
        <f>SUM(B506:B523)</f>
        <v>3988</v>
      </c>
    </row>
    <row r="506" s="51" customFormat="1" ht="13.5" spans="1:2">
      <c r="A506" s="63" t="s">
        <v>305</v>
      </c>
      <c r="B506" s="65">
        <v>3773</v>
      </c>
    </row>
    <row r="507" s="51" customFormat="1" ht="13.5" spans="1:2">
      <c r="A507" s="63" t="s">
        <v>306</v>
      </c>
      <c r="B507" s="65">
        <v>80</v>
      </c>
    </row>
    <row r="508" s="51" customFormat="1" ht="13.5" spans="1:2">
      <c r="A508" s="63" t="s">
        <v>307</v>
      </c>
      <c r="B508" s="65"/>
    </row>
    <row r="509" s="51" customFormat="1" ht="13.5" spans="1:2">
      <c r="A509" s="63" t="s">
        <v>633</v>
      </c>
      <c r="B509" s="65"/>
    </row>
    <row r="510" s="51" customFormat="1" ht="13.5" spans="1:2">
      <c r="A510" s="63" t="s">
        <v>634</v>
      </c>
      <c r="B510" s="65"/>
    </row>
    <row r="511" s="51" customFormat="1" ht="13.5" spans="1:2">
      <c r="A511" s="63" t="s">
        <v>635</v>
      </c>
      <c r="B511" s="65"/>
    </row>
    <row r="512" s="51" customFormat="1" ht="13.5" spans="1:2">
      <c r="A512" s="63" t="s">
        <v>636</v>
      </c>
      <c r="B512" s="65"/>
    </row>
    <row r="513" s="51" customFormat="1" ht="13.5" spans="1:2">
      <c r="A513" s="63" t="s">
        <v>346</v>
      </c>
      <c r="B513" s="65"/>
    </row>
    <row r="514" s="51" customFormat="1" ht="13.5" spans="1:2">
      <c r="A514" s="63" t="s">
        <v>637</v>
      </c>
      <c r="B514" s="65">
        <v>2</v>
      </c>
    </row>
    <row r="515" s="51" customFormat="1" ht="13.5" spans="1:2">
      <c r="A515" s="63" t="s">
        <v>638</v>
      </c>
      <c r="B515" s="65"/>
    </row>
    <row r="516" s="51" customFormat="1" ht="13.5" spans="1:2">
      <c r="A516" s="63" t="s">
        <v>639</v>
      </c>
      <c r="B516" s="65"/>
    </row>
    <row r="517" s="51" customFormat="1" ht="13.5" spans="1:2">
      <c r="A517" s="63" t="s">
        <v>640</v>
      </c>
      <c r="B517" s="65"/>
    </row>
    <row r="518" s="51" customFormat="1" ht="13.5" spans="1:2">
      <c r="A518" s="63" t="s">
        <v>641</v>
      </c>
      <c r="B518" s="65"/>
    </row>
    <row r="519" s="51" customFormat="1" ht="13.5" spans="1:2">
      <c r="A519" s="63" t="s">
        <v>642</v>
      </c>
      <c r="B519" s="65"/>
    </row>
    <row r="520" s="51" customFormat="1" ht="13.5" spans="1:2">
      <c r="A520" s="63" t="s">
        <v>643</v>
      </c>
      <c r="B520" s="65"/>
    </row>
    <row r="521" s="51" customFormat="1" ht="13.5" spans="1:2">
      <c r="A521" s="63" t="s">
        <v>644</v>
      </c>
      <c r="B521" s="65"/>
    </row>
    <row r="522" s="51" customFormat="1" ht="13.5" spans="1:2">
      <c r="A522" s="63" t="s">
        <v>314</v>
      </c>
      <c r="B522" s="65"/>
    </row>
    <row r="523" s="51" customFormat="1" ht="13.5" spans="1:2">
      <c r="A523" s="63" t="s">
        <v>645</v>
      </c>
      <c r="B523" s="65">
        <f>111+22</f>
        <v>133</v>
      </c>
    </row>
    <row r="524" s="53" customFormat="1" ht="13.5" spans="1:2">
      <c r="A524" s="61" t="s">
        <v>646</v>
      </c>
      <c r="B524" s="61">
        <f>SUM(B525:B531)</f>
        <v>132</v>
      </c>
    </row>
    <row r="525" s="51" customFormat="1" ht="13.5" spans="1:2">
      <c r="A525" s="63" t="s">
        <v>305</v>
      </c>
      <c r="B525" s="65">
        <v>88</v>
      </c>
    </row>
    <row r="526" s="51" customFormat="1" ht="13.5" spans="1:2">
      <c r="A526" s="63" t="s">
        <v>306</v>
      </c>
      <c r="B526" s="65">
        <v>1</v>
      </c>
    </row>
    <row r="527" s="51" customFormat="1" ht="13.5" spans="1:2">
      <c r="A527" s="63" t="s">
        <v>307</v>
      </c>
      <c r="B527" s="65"/>
    </row>
    <row r="528" s="51" customFormat="1" ht="13.5" spans="1:2">
      <c r="A528" s="63" t="s">
        <v>647</v>
      </c>
      <c r="B528" s="65"/>
    </row>
    <row r="529" s="51" customFormat="1" ht="13.5" spans="1:2">
      <c r="A529" s="63" t="s">
        <v>648</v>
      </c>
      <c r="B529" s="65">
        <v>10</v>
      </c>
    </row>
    <row r="530" s="51" customFormat="1" ht="13.5" spans="1:2">
      <c r="A530" s="63" t="s">
        <v>649</v>
      </c>
      <c r="B530" s="65">
        <v>15</v>
      </c>
    </row>
    <row r="531" s="51" customFormat="1" ht="13.5" spans="1:2">
      <c r="A531" s="63" t="s">
        <v>650</v>
      </c>
      <c r="B531" s="65">
        <v>18</v>
      </c>
    </row>
    <row r="532" s="53" customFormat="1" ht="13.5" spans="1:2">
      <c r="A532" s="61" t="s">
        <v>651</v>
      </c>
      <c r="B532" s="61">
        <f>B533</f>
        <v>0</v>
      </c>
    </row>
    <row r="533" s="51" customFormat="1" ht="13.5" spans="1:2">
      <c r="A533" s="63" t="s">
        <v>652</v>
      </c>
      <c r="B533" s="63"/>
    </row>
    <row r="534" s="53" customFormat="1" ht="13.5" spans="1:2">
      <c r="A534" s="61" t="s">
        <v>653</v>
      </c>
      <c r="B534" s="61">
        <f>SUM(B535:B542)</f>
        <v>730</v>
      </c>
    </row>
    <row r="535" s="51" customFormat="1" ht="13.5" spans="1:2">
      <c r="A535" s="63" t="s">
        <v>654</v>
      </c>
      <c r="B535" s="63"/>
    </row>
    <row r="536" s="51" customFormat="1" ht="13.5" spans="1:2">
      <c r="A536" s="63" t="s">
        <v>655</v>
      </c>
      <c r="B536" s="63"/>
    </row>
    <row r="537" s="51" customFormat="1" ht="13.5" spans="1:2">
      <c r="A537" s="63" t="s">
        <v>656</v>
      </c>
      <c r="B537" s="63"/>
    </row>
    <row r="538" s="51" customFormat="1" ht="13.5" spans="1:2">
      <c r="A538" s="63" t="s">
        <v>657</v>
      </c>
      <c r="B538" s="63">
        <v>730</v>
      </c>
    </row>
    <row r="539" s="51" customFormat="1" ht="13.5" spans="1:2">
      <c r="A539" s="63" t="s">
        <v>658</v>
      </c>
      <c r="B539" s="63"/>
    </row>
    <row r="540" s="51" customFormat="1" ht="13.5" spans="1:2">
      <c r="A540" s="63" t="s">
        <v>659</v>
      </c>
      <c r="B540" s="63"/>
    </row>
    <row r="541" s="51" customFormat="1" ht="13.5" spans="1:2">
      <c r="A541" s="63" t="s">
        <v>660</v>
      </c>
      <c r="B541" s="63"/>
    </row>
    <row r="542" s="51" customFormat="1" ht="13.5" spans="1:2">
      <c r="A542" s="63" t="s">
        <v>661</v>
      </c>
      <c r="B542" s="63"/>
    </row>
    <row r="543" s="53" customFormat="1" ht="13.5" spans="1:2">
      <c r="A543" s="61" t="s">
        <v>662</v>
      </c>
      <c r="B543" s="61">
        <f>SUM(B544:B546)</f>
        <v>0</v>
      </c>
    </row>
    <row r="544" s="51" customFormat="1" ht="13.5" spans="1:2">
      <c r="A544" s="63" t="s">
        <v>663</v>
      </c>
      <c r="B544" s="63"/>
    </row>
    <row r="545" s="51" customFormat="1" ht="13.5" spans="1:2">
      <c r="A545" s="63" t="s">
        <v>664</v>
      </c>
      <c r="B545" s="63"/>
    </row>
    <row r="546" s="51" customFormat="1" ht="13.5" spans="1:2">
      <c r="A546" s="63" t="s">
        <v>665</v>
      </c>
      <c r="B546" s="63"/>
    </row>
    <row r="547" s="53" customFormat="1" ht="13.5" spans="1:2">
      <c r="A547" s="61" t="s">
        <v>666</v>
      </c>
      <c r="B547" s="61">
        <f>SUM(B548:B556)</f>
        <v>460</v>
      </c>
    </row>
    <row r="548" s="51" customFormat="1" ht="13.5" spans="1:2">
      <c r="A548" s="63" t="s">
        <v>667</v>
      </c>
      <c r="B548" s="63"/>
    </row>
    <row r="549" s="51" customFormat="1" ht="13.5" spans="1:2">
      <c r="A549" s="63" t="s">
        <v>668</v>
      </c>
      <c r="B549" s="63"/>
    </row>
    <row r="550" s="51" customFormat="1" ht="13.5" spans="1:2">
      <c r="A550" s="63" t="s">
        <v>669</v>
      </c>
      <c r="B550" s="63"/>
    </row>
    <row r="551" s="51" customFormat="1" ht="13.5" spans="1:2">
      <c r="A551" s="63" t="s">
        <v>670</v>
      </c>
      <c r="B551" s="63"/>
    </row>
    <row r="552" s="51" customFormat="1" ht="13.5" spans="1:2">
      <c r="A552" s="63" t="s">
        <v>671</v>
      </c>
      <c r="B552" s="63"/>
    </row>
    <row r="553" s="51" customFormat="1" ht="13.5" spans="1:2">
      <c r="A553" s="63" t="s">
        <v>672</v>
      </c>
      <c r="B553" s="63"/>
    </row>
    <row r="554" s="51" customFormat="1" ht="13.5" spans="1:2">
      <c r="A554" s="63" t="s">
        <v>673</v>
      </c>
      <c r="B554" s="63"/>
    </row>
    <row r="555" s="51" customFormat="1" ht="13.5" spans="1:2">
      <c r="A555" s="63" t="s">
        <v>674</v>
      </c>
      <c r="B555" s="63"/>
    </row>
    <row r="556" s="51" customFormat="1" ht="13.5" spans="1:2">
      <c r="A556" s="63" t="s">
        <v>675</v>
      </c>
      <c r="B556" s="63">
        <v>460</v>
      </c>
    </row>
    <row r="557" s="53" customFormat="1" ht="13.5" spans="1:2">
      <c r="A557" s="61" t="s">
        <v>676</v>
      </c>
      <c r="B557" s="61">
        <f>SUM(B558:B564)</f>
        <v>5</v>
      </c>
    </row>
    <row r="558" s="51" customFormat="1" ht="13.5" spans="1:2">
      <c r="A558" s="63" t="s">
        <v>677</v>
      </c>
      <c r="B558" s="63"/>
    </row>
    <row r="559" s="51" customFormat="1" ht="13.5" spans="1:2">
      <c r="A559" s="63" t="s">
        <v>678</v>
      </c>
      <c r="B559" s="63">
        <v>5</v>
      </c>
    </row>
    <row r="560" s="51" customFormat="1" ht="13.5" spans="1:2">
      <c r="A560" s="63" t="s">
        <v>679</v>
      </c>
      <c r="B560" s="63"/>
    </row>
    <row r="561" s="51" customFormat="1" ht="13.5" spans="1:2">
      <c r="A561" s="63" t="s">
        <v>680</v>
      </c>
      <c r="B561" s="63"/>
    </row>
    <row r="562" s="51" customFormat="1" ht="13.5" spans="1:2">
      <c r="A562" s="63" t="s">
        <v>681</v>
      </c>
      <c r="B562" s="63"/>
    </row>
    <row r="563" s="51" customFormat="1" ht="13.5" spans="1:2">
      <c r="A563" s="63" t="s">
        <v>682</v>
      </c>
      <c r="B563" s="63"/>
    </row>
    <row r="564" s="51" customFormat="1" ht="13.5" spans="1:2">
      <c r="A564" s="63" t="s">
        <v>683</v>
      </c>
      <c r="B564" s="63"/>
    </row>
    <row r="565" s="53" customFormat="1" ht="13.5" spans="1:2">
      <c r="A565" s="61" t="s">
        <v>684</v>
      </c>
      <c r="B565" s="61">
        <f>SUM(B566:B571)</f>
        <v>0</v>
      </c>
    </row>
    <row r="566" s="51" customFormat="1" ht="13.5" spans="1:2">
      <c r="A566" s="63" t="s">
        <v>685</v>
      </c>
      <c r="B566" s="63"/>
    </row>
    <row r="567" s="51" customFormat="1" ht="13.5" spans="1:2">
      <c r="A567" s="63" t="s">
        <v>686</v>
      </c>
      <c r="B567" s="63"/>
    </row>
    <row r="568" s="51" customFormat="1" ht="13.5" spans="1:2">
      <c r="A568" s="63" t="s">
        <v>687</v>
      </c>
      <c r="B568" s="63"/>
    </row>
    <row r="569" s="51" customFormat="1" ht="13.5" spans="1:2">
      <c r="A569" s="63" t="s">
        <v>688</v>
      </c>
      <c r="B569" s="63"/>
    </row>
    <row r="570" s="51" customFormat="1" ht="13.5" spans="1:2">
      <c r="A570" s="63" t="s">
        <v>689</v>
      </c>
      <c r="B570" s="63"/>
    </row>
    <row r="571" s="51" customFormat="1" ht="13.5" spans="1:2">
      <c r="A571" s="63" t="s">
        <v>690</v>
      </c>
      <c r="B571" s="63"/>
    </row>
    <row r="572" s="53" customFormat="1" ht="13.5" spans="1:2">
      <c r="A572" s="61" t="s">
        <v>691</v>
      </c>
      <c r="B572" s="61">
        <f>SUM(B573:B579)</f>
        <v>15</v>
      </c>
    </row>
    <row r="573" s="51" customFormat="1" ht="13.5" spans="1:2">
      <c r="A573" s="63" t="s">
        <v>692</v>
      </c>
      <c r="B573" s="63">
        <v>2</v>
      </c>
    </row>
    <row r="574" s="51" customFormat="1" ht="13.5" spans="1:2">
      <c r="A574" s="63" t="s">
        <v>693</v>
      </c>
      <c r="B574" s="63">
        <v>13</v>
      </c>
    </row>
    <row r="575" s="51" customFormat="1" ht="13.5" spans="1:2">
      <c r="A575" s="63" t="s">
        <v>694</v>
      </c>
      <c r="B575" s="63"/>
    </row>
    <row r="576" s="51" customFormat="1" ht="13.5" spans="1:2">
      <c r="A576" s="63" t="s">
        <v>695</v>
      </c>
      <c r="B576" s="63"/>
    </row>
    <row r="577" s="51" customFormat="1" ht="13.5" spans="1:2">
      <c r="A577" s="63" t="s">
        <v>696</v>
      </c>
      <c r="B577" s="63"/>
    </row>
    <row r="578" s="51" customFormat="1" ht="13.5" spans="1:2">
      <c r="A578" s="63" t="s">
        <v>697</v>
      </c>
      <c r="B578" s="63"/>
    </row>
    <row r="579" s="51" customFormat="1" ht="13.5" spans="1:2">
      <c r="A579" s="63" t="s">
        <v>698</v>
      </c>
      <c r="B579" s="63"/>
    </row>
    <row r="580" s="53" customFormat="1" ht="13.5" spans="1:2">
      <c r="A580" s="61" t="s">
        <v>699</v>
      </c>
      <c r="B580" s="61">
        <f>SUM(B581:B588)</f>
        <v>8</v>
      </c>
    </row>
    <row r="581" s="51" customFormat="1" ht="13.5" spans="1:2">
      <c r="A581" s="63" t="s">
        <v>305</v>
      </c>
      <c r="B581" s="63"/>
    </row>
    <row r="582" s="51" customFormat="1" ht="13.5" spans="1:2">
      <c r="A582" s="63" t="s">
        <v>306</v>
      </c>
      <c r="B582" s="63"/>
    </row>
    <row r="583" s="51" customFormat="1" ht="13.5" spans="1:2">
      <c r="A583" s="63" t="s">
        <v>307</v>
      </c>
      <c r="B583" s="63"/>
    </row>
    <row r="584" s="51" customFormat="1" ht="13.5" spans="1:2">
      <c r="A584" s="63" t="s">
        <v>700</v>
      </c>
      <c r="B584" s="63"/>
    </row>
    <row r="585" s="51" customFormat="1" ht="13.5" spans="1:2">
      <c r="A585" s="63" t="s">
        <v>701</v>
      </c>
      <c r="B585" s="63"/>
    </row>
    <row r="586" s="51" customFormat="1" ht="13.5" spans="1:2">
      <c r="A586" s="63" t="s">
        <v>702</v>
      </c>
      <c r="B586" s="63"/>
    </row>
    <row r="587" s="51" customFormat="1" ht="13.5" spans="1:2">
      <c r="A587" s="63" t="s">
        <v>703</v>
      </c>
      <c r="B587" s="63"/>
    </row>
    <row r="588" s="51" customFormat="1" ht="13.5" spans="1:2">
      <c r="A588" s="63" t="s">
        <v>704</v>
      </c>
      <c r="B588" s="63">
        <v>8</v>
      </c>
    </row>
    <row r="589" s="53" customFormat="1" ht="13.5" spans="1:2">
      <c r="A589" s="61" t="s">
        <v>705</v>
      </c>
      <c r="B589" s="61">
        <f>SUM(B590:B593)</f>
        <v>0</v>
      </c>
    </row>
    <row r="590" s="51" customFormat="1" ht="13.5" spans="1:2">
      <c r="A590" s="63" t="s">
        <v>305</v>
      </c>
      <c r="B590" s="63"/>
    </row>
    <row r="591" s="51" customFormat="1" ht="13.5" spans="1:2">
      <c r="A591" s="63" t="s">
        <v>306</v>
      </c>
      <c r="B591" s="63"/>
    </row>
    <row r="592" s="51" customFormat="1" ht="13.5" spans="1:2">
      <c r="A592" s="63" t="s">
        <v>307</v>
      </c>
      <c r="B592" s="63"/>
    </row>
    <row r="593" s="51" customFormat="1" ht="13.5" spans="1:2">
      <c r="A593" s="63" t="s">
        <v>706</v>
      </c>
      <c r="B593" s="63"/>
    </row>
    <row r="594" s="53" customFormat="1" ht="13.5" spans="1:2">
      <c r="A594" s="61" t="s">
        <v>707</v>
      </c>
      <c r="B594" s="61">
        <f>SUM(B595:B596)</f>
        <v>8</v>
      </c>
    </row>
    <row r="595" s="51" customFormat="1" ht="13.5" spans="1:2">
      <c r="A595" s="63" t="s">
        <v>708</v>
      </c>
      <c r="B595" s="63">
        <v>8</v>
      </c>
    </row>
    <row r="596" s="51" customFormat="1" ht="13.5" spans="1:2">
      <c r="A596" s="63" t="s">
        <v>709</v>
      </c>
      <c r="B596" s="63"/>
    </row>
    <row r="597" s="53" customFormat="1" ht="13.5" spans="1:2">
      <c r="A597" s="61" t="s">
        <v>710</v>
      </c>
      <c r="B597" s="61">
        <f>SUM(B598:B599)</f>
        <v>5</v>
      </c>
    </row>
    <row r="598" s="51" customFormat="1" ht="13.5" spans="1:2">
      <c r="A598" s="63" t="s">
        <v>711</v>
      </c>
      <c r="B598" s="63">
        <v>4</v>
      </c>
    </row>
    <row r="599" s="51" customFormat="1" ht="13.5" spans="1:2">
      <c r="A599" s="63" t="s">
        <v>712</v>
      </c>
      <c r="B599" s="63">
        <v>1</v>
      </c>
    </row>
    <row r="600" s="53" customFormat="1" ht="13.5" spans="1:2">
      <c r="A600" s="61" t="s">
        <v>713</v>
      </c>
      <c r="B600" s="61">
        <f>SUM(B601:B602)</f>
        <v>5</v>
      </c>
    </row>
    <row r="601" s="51" customFormat="1" ht="13.5" spans="1:2">
      <c r="A601" s="63" t="s">
        <v>714</v>
      </c>
      <c r="B601" s="63">
        <v>5</v>
      </c>
    </row>
    <row r="602" s="51" customFormat="1" ht="13.5" spans="1:2">
      <c r="A602" s="63" t="s">
        <v>715</v>
      </c>
      <c r="B602" s="63"/>
    </row>
    <row r="603" s="53" customFormat="1" ht="13.5" spans="1:2">
      <c r="A603" s="61" t="s">
        <v>716</v>
      </c>
      <c r="B603" s="61">
        <f>SUM(B604:B605)</f>
        <v>0</v>
      </c>
    </row>
    <row r="604" s="51" customFormat="1" ht="13.5" spans="1:2">
      <c r="A604" s="63" t="s">
        <v>717</v>
      </c>
      <c r="B604" s="63"/>
    </row>
    <row r="605" s="51" customFormat="1" ht="13.5" spans="1:2">
      <c r="A605" s="63" t="s">
        <v>718</v>
      </c>
      <c r="B605" s="63"/>
    </row>
    <row r="606" s="53" customFormat="1" ht="13.5" spans="1:2">
      <c r="A606" s="61" t="s">
        <v>719</v>
      </c>
      <c r="B606" s="61">
        <f>SUM(B607:B608)</f>
        <v>7</v>
      </c>
    </row>
    <row r="607" s="51" customFormat="1" ht="13.5" spans="1:2">
      <c r="A607" s="63" t="s">
        <v>720</v>
      </c>
      <c r="B607" s="63">
        <v>7</v>
      </c>
    </row>
    <row r="608" s="51" customFormat="1" ht="13.5" spans="1:2">
      <c r="A608" s="63" t="s">
        <v>721</v>
      </c>
      <c r="B608" s="63"/>
    </row>
    <row r="609" s="53" customFormat="1" ht="13.5" spans="1:2">
      <c r="A609" s="61" t="s">
        <v>722</v>
      </c>
      <c r="B609" s="61">
        <f>SUM(B610:B612)</f>
        <v>39</v>
      </c>
    </row>
    <row r="610" s="51" customFormat="1" ht="13.5" spans="1:2">
      <c r="A610" s="63" t="s">
        <v>723</v>
      </c>
      <c r="B610" s="63"/>
    </row>
    <row r="611" s="51" customFormat="1" ht="13.5" spans="1:2">
      <c r="A611" s="63" t="s">
        <v>724</v>
      </c>
      <c r="B611" s="63">
        <v>39</v>
      </c>
    </row>
    <row r="612" s="51" customFormat="1" ht="13.5" spans="1:2">
      <c r="A612" s="63" t="s">
        <v>725</v>
      </c>
      <c r="B612" s="63"/>
    </row>
    <row r="613" s="53" customFormat="1" ht="13.5" spans="1:2">
      <c r="A613" s="61" t="s">
        <v>726</v>
      </c>
      <c r="B613" s="61">
        <f>SUM(B614:B616)</f>
        <v>0</v>
      </c>
    </row>
    <row r="614" s="51" customFormat="1" ht="13.5" spans="1:2">
      <c r="A614" s="63" t="s">
        <v>727</v>
      </c>
      <c r="B614" s="63"/>
    </row>
    <row r="615" s="51" customFormat="1" ht="13.5" spans="1:2">
      <c r="A615" s="63" t="s">
        <v>728</v>
      </c>
      <c r="B615" s="63"/>
    </row>
    <row r="616" s="51" customFormat="1" ht="13.5" spans="1:2">
      <c r="A616" s="63" t="s">
        <v>729</v>
      </c>
      <c r="B616" s="63"/>
    </row>
    <row r="617" s="53" customFormat="1" ht="13.5" spans="1:2">
      <c r="A617" s="79" t="s">
        <v>730</v>
      </c>
      <c r="B617" s="61">
        <f>SUM(B618:B624)</f>
        <v>59</v>
      </c>
    </row>
    <row r="618" s="51" customFormat="1" ht="13.5" spans="1:2">
      <c r="A618" s="63" t="s">
        <v>305</v>
      </c>
      <c r="B618" s="65">
        <v>59</v>
      </c>
    </row>
    <row r="619" s="51" customFormat="1" ht="13.5" spans="1:2">
      <c r="A619" s="63" t="s">
        <v>306</v>
      </c>
      <c r="B619" s="65"/>
    </row>
    <row r="620" s="51" customFormat="1" ht="13.5" spans="1:2">
      <c r="A620" s="63" t="s">
        <v>307</v>
      </c>
      <c r="B620" s="65"/>
    </row>
    <row r="621" s="51" customFormat="1" ht="13.5" spans="1:2">
      <c r="A621" s="63" t="s">
        <v>731</v>
      </c>
      <c r="B621" s="65"/>
    </row>
    <row r="622" s="51" customFormat="1" ht="13.5" spans="1:2">
      <c r="A622" s="63" t="s">
        <v>732</v>
      </c>
      <c r="B622" s="65"/>
    </row>
    <row r="623" s="51" customFormat="1" ht="13.5" spans="1:2">
      <c r="A623" s="63" t="s">
        <v>314</v>
      </c>
      <c r="B623" s="65"/>
    </row>
    <row r="624" s="51" customFormat="1" ht="13.5" spans="1:2">
      <c r="A624" s="63" t="s">
        <v>733</v>
      </c>
      <c r="B624" s="63"/>
    </row>
    <row r="625" s="53" customFormat="1" ht="13.5" spans="1:2">
      <c r="A625" s="61" t="s">
        <v>734</v>
      </c>
      <c r="B625" s="61">
        <f>SUM(B626:B627)</f>
        <v>0</v>
      </c>
    </row>
    <row r="626" s="51" customFormat="1" ht="13.5" spans="1:2">
      <c r="A626" s="63" t="s">
        <v>735</v>
      </c>
      <c r="B626" s="63"/>
    </row>
    <row r="627" s="51" customFormat="1" ht="13.5" spans="1:2">
      <c r="A627" s="63" t="s">
        <v>736</v>
      </c>
      <c r="B627" s="63"/>
    </row>
    <row r="628" s="53" customFormat="1" ht="13.5" spans="1:2">
      <c r="A628" s="61" t="s">
        <v>737</v>
      </c>
      <c r="B628" s="61">
        <v>64</v>
      </c>
    </row>
    <row r="629" s="52" customFormat="1" ht="13.5" spans="1:2">
      <c r="A629" s="58" t="s">
        <v>77</v>
      </c>
      <c r="B629" s="58">
        <f>SUM(B630,B635,B649,B653,B665,B668,B672,B677,B681,B685,B688,B697,B698)</f>
        <v>4223</v>
      </c>
    </row>
    <row r="630" s="53" customFormat="1" ht="13.5" spans="1:2">
      <c r="A630" s="61" t="s">
        <v>738</v>
      </c>
      <c r="B630" s="61">
        <f>SUM(B631:B634)</f>
        <v>180</v>
      </c>
    </row>
    <row r="631" s="51" customFormat="1" ht="13.5" spans="1:2">
      <c r="A631" s="63" t="s">
        <v>305</v>
      </c>
      <c r="B631" s="65">
        <v>179</v>
      </c>
    </row>
    <row r="632" s="51" customFormat="1" ht="13.5" spans="1:2">
      <c r="A632" s="63" t="s">
        <v>306</v>
      </c>
      <c r="B632" s="65">
        <v>1</v>
      </c>
    </row>
    <row r="633" s="51" customFormat="1" ht="13.5" spans="1:2">
      <c r="A633" s="63" t="s">
        <v>307</v>
      </c>
      <c r="B633" s="65"/>
    </row>
    <row r="634" s="51" customFormat="1" ht="13.5" spans="1:2">
      <c r="A634" s="63" t="s">
        <v>739</v>
      </c>
      <c r="B634" s="63"/>
    </row>
    <row r="635" s="53" customFormat="1" ht="13.5" spans="1:2">
      <c r="A635" s="61" t="s">
        <v>740</v>
      </c>
      <c r="B635" s="61">
        <f>SUM(B636:B648)</f>
        <v>3271</v>
      </c>
    </row>
    <row r="636" s="51" customFormat="1" ht="13.5" spans="1:2">
      <c r="A636" s="63" t="s">
        <v>741</v>
      </c>
      <c r="B636" s="65">
        <f>630+780</f>
        <v>1410</v>
      </c>
    </row>
    <row r="637" s="51" customFormat="1" ht="13.5" spans="1:2">
      <c r="A637" s="63" t="s">
        <v>742</v>
      </c>
      <c r="B637" s="65"/>
    </row>
    <row r="638" s="51" customFormat="1" ht="13.5" spans="1:2">
      <c r="A638" s="63" t="s">
        <v>743</v>
      </c>
      <c r="B638" s="65"/>
    </row>
    <row r="639" s="51" customFormat="1" ht="13.5" spans="1:2">
      <c r="A639" s="63" t="s">
        <v>744</v>
      </c>
      <c r="B639" s="65"/>
    </row>
    <row r="640" s="51" customFormat="1" ht="13.5" spans="1:2">
      <c r="A640" s="63" t="s">
        <v>745</v>
      </c>
      <c r="B640" s="65"/>
    </row>
    <row r="641" s="51" customFormat="1" ht="13.5" spans="1:2">
      <c r="A641" s="63" t="s">
        <v>746</v>
      </c>
      <c r="B641" s="65"/>
    </row>
    <row r="642" s="51" customFormat="1" ht="13.5" spans="1:2">
      <c r="A642" s="63" t="s">
        <v>747</v>
      </c>
      <c r="B642" s="65"/>
    </row>
    <row r="643" s="51" customFormat="1" ht="13.5" spans="1:2">
      <c r="A643" s="63" t="s">
        <v>748</v>
      </c>
      <c r="B643" s="65"/>
    </row>
    <row r="644" s="51" customFormat="1" ht="13.5" spans="1:2">
      <c r="A644" s="63" t="s">
        <v>749</v>
      </c>
      <c r="B644" s="65"/>
    </row>
    <row r="645" s="51" customFormat="1" ht="13.5" spans="1:2">
      <c r="A645" s="63" t="s">
        <v>750</v>
      </c>
      <c r="B645" s="65"/>
    </row>
    <row r="646" s="51" customFormat="1" ht="13.5" spans="1:2">
      <c r="A646" s="63" t="s">
        <v>751</v>
      </c>
      <c r="B646" s="65"/>
    </row>
    <row r="647" s="51" customFormat="1" ht="13.5" spans="1:2">
      <c r="A647" s="63" t="s">
        <v>752</v>
      </c>
      <c r="B647" s="65"/>
    </row>
    <row r="648" s="51" customFormat="1" ht="13.5" spans="1:2">
      <c r="A648" s="63" t="s">
        <v>753</v>
      </c>
      <c r="B648" s="65">
        <f>1840+21</f>
        <v>1861</v>
      </c>
    </row>
    <row r="649" s="53" customFormat="1" ht="13.5" spans="1:2">
      <c r="A649" s="61" t="s">
        <v>754</v>
      </c>
      <c r="B649" s="61">
        <f>SUM(B650:B652)</f>
        <v>177</v>
      </c>
    </row>
    <row r="650" s="51" customFormat="1" ht="13.5" spans="1:2">
      <c r="A650" s="63" t="s">
        <v>755</v>
      </c>
      <c r="B650" s="65">
        <f>64+11</f>
        <v>75</v>
      </c>
    </row>
    <row r="651" s="51" customFormat="1" ht="13.5" spans="1:2">
      <c r="A651" s="63" t="s">
        <v>756</v>
      </c>
      <c r="B651" s="65">
        <v>102</v>
      </c>
    </row>
    <row r="652" s="51" customFormat="1" ht="13.5" spans="1:2">
      <c r="A652" s="63" t="s">
        <v>757</v>
      </c>
      <c r="B652" s="63"/>
    </row>
    <row r="653" s="53" customFormat="1" ht="13.5" spans="1:2">
      <c r="A653" s="61" t="s">
        <v>758</v>
      </c>
      <c r="B653" s="61">
        <f>SUM(B654:B664)</f>
        <v>420</v>
      </c>
    </row>
    <row r="654" s="51" customFormat="1" ht="13.5" spans="1:2">
      <c r="A654" s="63" t="s">
        <v>759</v>
      </c>
      <c r="B654" s="65">
        <f>74+4</f>
        <v>78</v>
      </c>
    </row>
    <row r="655" s="51" customFormat="1" ht="13.5" spans="1:2">
      <c r="A655" s="63" t="s">
        <v>760</v>
      </c>
      <c r="B655" s="65">
        <v>2</v>
      </c>
    </row>
    <row r="656" s="51" customFormat="1" ht="13.5" spans="1:2">
      <c r="A656" s="63" t="s">
        <v>761</v>
      </c>
      <c r="B656" s="65"/>
    </row>
    <row r="657" s="51" customFormat="1" ht="13.5" spans="1:2">
      <c r="A657" s="63" t="s">
        <v>762</v>
      </c>
      <c r="B657" s="65"/>
    </row>
    <row r="658" s="51" customFormat="1" ht="13.5" spans="1:2">
      <c r="A658" s="63" t="s">
        <v>763</v>
      </c>
      <c r="B658" s="65"/>
    </row>
    <row r="659" s="51" customFormat="1" ht="13.5" spans="1:2">
      <c r="A659" s="63" t="s">
        <v>764</v>
      </c>
      <c r="B659" s="65">
        <v>2</v>
      </c>
    </row>
    <row r="660" s="51" customFormat="1" ht="13.5" spans="1:2">
      <c r="A660" s="63" t="s">
        <v>765</v>
      </c>
      <c r="B660" s="65"/>
    </row>
    <row r="661" s="51" customFormat="1" ht="13.5" spans="1:2">
      <c r="A661" s="63" t="s">
        <v>766</v>
      </c>
      <c r="B661" s="65">
        <f>14+61+3</f>
        <v>78</v>
      </c>
    </row>
    <row r="662" s="51" customFormat="1" ht="13.5" spans="1:2">
      <c r="A662" s="63" t="s">
        <v>767</v>
      </c>
      <c r="B662" s="65"/>
    </row>
    <row r="663" s="51" customFormat="1" ht="13.5" spans="1:2">
      <c r="A663" s="63" t="s">
        <v>768</v>
      </c>
      <c r="B663" s="65">
        <v>62</v>
      </c>
    </row>
    <row r="664" s="51" customFormat="1" ht="13.5" spans="1:2">
      <c r="A664" s="63" t="s">
        <v>769</v>
      </c>
      <c r="B664" s="65">
        <f>96+102</f>
        <v>198</v>
      </c>
    </row>
    <row r="665" s="53" customFormat="1" ht="13.5" spans="1:2">
      <c r="A665" s="61" t="s">
        <v>770</v>
      </c>
      <c r="B665" s="61">
        <f>SUM(B666:B667)</f>
        <v>0</v>
      </c>
    </row>
    <row r="666" s="51" customFormat="1" ht="13.5" spans="1:2">
      <c r="A666" s="63" t="s">
        <v>771</v>
      </c>
      <c r="B666" s="63"/>
    </row>
    <row r="667" s="51" customFormat="1" ht="13.5" spans="1:2">
      <c r="A667" s="63" t="s">
        <v>772</v>
      </c>
      <c r="B667" s="63"/>
    </row>
    <row r="668" s="53" customFormat="1" ht="13.5" spans="1:2">
      <c r="A668" s="61" t="s">
        <v>773</v>
      </c>
      <c r="B668" s="61">
        <f>SUM(B669:B671)</f>
        <v>8</v>
      </c>
    </row>
    <row r="669" s="51" customFormat="1" ht="13.5" spans="1:2">
      <c r="A669" s="63" t="s">
        <v>774</v>
      </c>
      <c r="B669" s="63"/>
    </row>
    <row r="670" s="51" customFormat="1" ht="13.5" spans="1:2">
      <c r="A670" s="63" t="s">
        <v>775</v>
      </c>
      <c r="B670" s="63"/>
    </row>
    <row r="671" s="51" customFormat="1" ht="13.5" spans="1:2">
      <c r="A671" s="63" t="s">
        <v>776</v>
      </c>
      <c r="B671" s="65">
        <f>7+1</f>
        <v>8</v>
      </c>
    </row>
    <row r="672" s="53" customFormat="1" ht="13.5" spans="1:2">
      <c r="A672" s="61" t="s">
        <v>777</v>
      </c>
      <c r="B672" s="61">
        <f>SUM(B673:B676)</f>
        <v>0</v>
      </c>
    </row>
    <row r="673" s="51" customFormat="1" ht="13.5" spans="1:2">
      <c r="A673" s="63" t="s">
        <v>778</v>
      </c>
      <c r="B673" s="63"/>
    </row>
    <row r="674" s="51" customFormat="1" ht="13.5" spans="1:2">
      <c r="A674" s="63" t="s">
        <v>779</v>
      </c>
      <c r="B674" s="63"/>
    </row>
    <row r="675" s="51" customFormat="1" ht="13.5" spans="1:2">
      <c r="A675" s="63" t="s">
        <v>780</v>
      </c>
      <c r="B675" s="63"/>
    </row>
    <row r="676" s="51" customFormat="1" ht="13.5" spans="1:2">
      <c r="A676" s="63" t="s">
        <v>781</v>
      </c>
      <c r="B676" s="63"/>
    </row>
    <row r="677" s="53" customFormat="1" ht="13.5" spans="1:2">
      <c r="A677" s="61" t="s">
        <v>782</v>
      </c>
      <c r="B677" s="61">
        <f>SUM(B678:B680)</f>
        <v>70</v>
      </c>
    </row>
    <row r="678" s="51" customFormat="1" ht="13.5" spans="1:2">
      <c r="A678" s="63" t="s">
        <v>783</v>
      </c>
      <c r="B678" s="63"/>
    </row>
    <row r="679" s="51" customFormat="1" ht="13.5" spans="1:2">
      <c r="A679" s="63" t="s">
        <v>784</v>
      </c>
      <c r="B679" s="63">
        <v>70</v>
      </c>
    </row>
    <row r="680" s="51" customFormat="1" ht="13.5" spans="1:2">
      <c r="A680" s="63" t="s">
        <v>785</v>
      </c>
      <c r="B680" s="63"/>
    </row>
    <row r="681" s="53" customFormat="1" ht="13.5" spans="1:2">
      <c r="A681" s="61" t="s">
        <v>786</v>
      </c>
      <c r="B681" s="61">
        <f>SUM(B682:B684)</f>
        <v>30</v>
      </c>
    </row>
    <row r="682" s="51" customFormat="1" ht="13.5" spans="1:2">
      <c r="A682" s="63" t="s">
        <v>787</v>
      </c>
      <c r="B682" s="63">
        <v>30</v>
      </c>
    </row>
    <row r="683" s="51" customFormat="1" ht="13.5" spans="1:2">
      <c r="A683" s="63" t="s">
        <v>788</v>
      </c>
      <c r="B683" s="63"/>
    </row>
    <row r="684" s="51" customFormat="1" ht="13.5" spans="1:2">
      <c r="A684" s="63" t="s">
        <v>789</v>
      </c>
      <c r="B684" s="63"/>
    </row>
    <row r="685" s="53" customFormat="1" ht="13.5" spans="1:2">
      <c r="A685" s="61" t="s">
        <v>790</v>
      </c>
      <c r="B685" s="61">
        <f>SUM(B686:B687)</f>
        <v>0</v>
      </c>
    </row>
    <row r="686" s="51" customFormat="1" ht="13.5" spans="1:2">
      <c r="A686" s="63" t="s">
        <v>791</v>
      </c>
      <c r="B686" s="63"/>
    </row>
    <row r="687" s="51" customFormat="1" ht="13.5" spans="1:2">
      <c r="A687" s="63" t="s">
        <v>792</v>
      </c>
      <c r="B687" s="63"/>
    </row>
    <row r="688" s="53" customFormat="1" ht="13.5" spans="1:2">
      <c r="A688" s="61" t="s">
        <v>793</v>
      </c>
      <c r="B688" s="61">
        <f>SUM(B689:B696)</f>
        <v>46</v>
      </c>
    </row>
    <row r="689" s="51" customFormat="1" ht="13.5" spans="1:2">
      <c r="A689" s="63" t="s">
        <v>305</v>
      </c>
      <c r="B689" s="63">
        <v>46</v>
      </c>
    </row>
    <row r="690" s="51" customFormat="1" ht="13.5" spans="1:2">
      <c r="A690" s="63" t="s">
        <v>306</v>
      </c>
      <c r="B690" s="63"/>
    </row>
    <row r="691" s="51" customFormat="1" ht="13.5" spans="1:2">
      <c r="A691" s="63" t="s">
        <v>307</v>
      </c>
      <c r="B691" s="63"/>
    </row>
    <row r="692" s="51" customFormat="1" ht="13.5" spans="1:2">
      <c r="A692" s="63" t="s">
        <v>346</v>
      </c>
      <c r="B692" s="63"/>
    </row>
    <row r="693" s="51" customFormat="1" ht="13.5" spans="1:2">
      <c r="A693" s="63" t="s">
        <v>794</v>
      </c>
      <c r="B693" s="63"/>
    </row>
    <row r="694" s="51" customFormat="1" ht="13.5" spans="1:2">
      <c r="A694" s="63" t="s">
        <v>795</v>
      </c>
      <c r="B694" s="63"/>
    </row>
    <row r="695" s="51" customFormat="1" ht="13.5" spans="1:2">
      <c r="A695" s="63" t="s">
        <v>314</v>
      </c>
      <c r="B695" s="63"/>
    </row>
    <row r="696" s="51" customFormat="1" ht="13.5" spans="1:2">
      <c r="A696" s="63" t="s">
        <v>796</v>
      </c>
      <c r="B696" s="63"/>
    </row>
    <row r="697" s="53" customFormat="1" ht="13.5" spans="1:2">
      <c r="A697" s="61" t="s">
        <v>797</v>
      </c>
      <c r="B697" s="61"/>
    </row>
    <row r="698" s="53" customFormat="1" ht="13.5" spans="1:2">
      <c r="A698" s="80" t="s">
        <v>798</v>
      </c>
      <c r="B698" s="61">
        <v>21</v>
      </c>
    </row>
    <row r="699" s="52" customFormat="1" ht="13.5" spans="1:2">
      <c r="A699" s="81" t="s">
        <v>78</v>
      </c>
      <c r="B699" s="58">
        <f>SUM(B700,B710,B723,B728,B735,B741,B744,B747,B748,B749,B755,B756,B757,B772,B714)</f>
        <v>528</v>
      </c>
    </row>
    <row r="700" s="53" customFormat="1" ht="13.5" spans="1:2">
      <c r="A700" s="80" t="s">
        <v>799</v>
      </c>
      <c r="B700" s="61">
        <f>SUM(B701:B709)</f>
        <v>130</v>
      </c>
    </row>
    <row r="701" s="51" customFormat="1" ht="13.5" spans="1:2">
      <c r="A701" s="82" t="s">
        <v>305</v>
      </c>
      <c r="B701" s="63">
        <v>25</v>
      </c>
    </row>
    <row r="702" s="51" customFormat="1" ht="13.5" spans="1:2">
      <c r="A702" s="82" t="s">
        <v>306</v>
      </c>
      <c r="B702" s="63"/>
    </row>
    <row r="703" s="51" customFormat="1" ht="13.5" spans="1:2">
      <c r="A703" s="82" t="s">
        <v>307</v>
      </c>
      <c r="B703" s="63"/>
    </row>
    <row r="704" s="51" customFormat="1" ht="13.5" spans="1:2">
      <c r="A704" s="82" t="s">
        <v>800</v>
      </c>
      <c r="B704" s="63"/>
    </row>
    <row r="705" s="51" customFormat="1" ht="13.5" spans="1:2">
      <c r="A705" s="82" t="s">
        <v>801</v>
      </c>
      <c r="B705" s="63">
        <v>80</v>
      </c>
    </row>
    <row r="706" s="51" customFormat="1" ht="13.5" spans="1:2">
      <c r="A706" s="82" t="s">
        <v>802</v>
      </c>
      <c r="B706" s="63"/>
    </row>
    <row r="707" s="51" customFormat="1" ht="13.5" spans="1:2">
      <c r="A707" s="82" t="s">
        <v>803</v>
      </c>
      <c r="B707" s="63"/>
    </row>
    <row r="708" s="51" customFormat="1" ht="13.5" spans="1:2">
      <c r="A708" s="82" t="s">
        <v>804</v>
      </c>
      <c r="B708" s="63"/>
    </row>
    <row r="709" s="51" customFormat="1" ht="13.5" spans="1:2">
      <c r="A709" s="82" t="s">
        <v>805</v>
      </c>
      <c r="B709" s="63">
        <v>25</v>
      </c>
    </row>
    <row r="710" s="53" customFormat="1" ht="13.5" spans="1:2">
      <c r="A710" s="80" t="s">
        <v>806</v>
      </c>
      <c r="B710" s="61">
        <f>SUM(B711:B713)</f>
        <v>91</v>
      </c>
    </row>
    <row r="711" s="51" customFormat="1" ht="13.5" spans="1:2">
      <c r="A711" s="82" t="s">
        <v>807</v>
      </c>
      <c r="B711" s="63"/>
    </row>
    <row r="712" s="51" customFormat="1" ht="13.5" spans="1:2">
      <c r="A712" s="82" t="s">
        <v>808</v>
      </c>
      <c r="B712" s="63"/>
    </row>
    <row r="713" s="51" customFormat="1" ht="13.5" spans="1:2">
      <c r="A713" s="82" t="s">
        <v>809</v>
      </c>
      <c r="B713" s="63">
        <v>91</v>
      </c>
    </row>
    <row r="714" s="53" customFormat="1" ht="13.5" spans="1:2">
      <c r="A714" s="80" t="s">
        <v>810</v>
      </c>
      <c r="B714" s="61">
        <f>SUM(B715:B722)</f>
        <v>281</v>
      </c>
    </row>
    <row r="715" s="51" customFormat="1" ht="13.5" spans="1:2">
      <c r="A715" s="82" t="s">
        <v>811</v>
      </c>
      <c r="B715" s="63"/>
    </row>
    <row r="716" s="51" customFormat="1" ht="13.5" spans="1:2">
      <c r="A716" s="83" t="s">
        <v>812</v>
      </c>
      <c r="B716" s="63">
        <v>281</v>
      </c>
    </row>
    <row r="717" s="51" customFormat="1" ht="13.5" spans="1:2">
      <c r="A717" s="82" t="s">
        <v>813</v>
      </c>
      <c r="B717" s="63"/>
    </row>
    <row r="718" s="51" customFormat="1" ht="13.5" spans="1:2">
      <c r="A718" s="82" t="s">
        <v>814</v>
      </c>
      <c r="B718" s="63"/>
    </row>
    <row r="719" s="51" customFormat="1" ht="13.5" spans="1:2">
      <c r="A719" s="82" t="s">
        <v>815</v>
      </c>
      <c r="B719" s="63"/>
    </row>
    <row r="720" s="51" customFormat="1" ht="13.5" spans="1:2">
      <c r="A720" s="82" t="s">
        <v>816</v>
      </c>
      <c r="B720" s="63"/>
    </row>
    <row r="721" s="51" customFormat="1" ht="13.5" spans="1:2">
      <c r="A721" s="82" t="s">
        <v>817</v>
      </c>
      <c r="B721" s="63"/>
    </row>
    <row r="722" s="51" customFormat="1" ht="13.5" spans="1:2">
      <c r="A722" s="82" t="s">
        <v>818</v>
      </c>
      <c r="B722" s="63"/>
    </row>
    <row r="723" s="53" customFormat="1" ht="13.5" spans="1:2">
      <c r="A723" s="80" t="s">
        <v>819</v>
      </c>
      <c r="B723" s="61">
        <f>SUM(B724:B727)</f>
        <v>0</v>
      </c>
    </row>
    <row r="724" s="51" customFormat="1" ht="13.5" spans="1:2">
      <c r="A724" s="82" t="s">
        <v>820</v>
      </c>
      <c r="B724" s="63"/>
    </row>
    <row r="725" s="51" customFormat="1" ht="13.5" spans="1:2">
      <c r="A725" s="82" t="s">
        <v>821</v>
      </c>
      <c r="B725" s="63"/>
    </row>
    <row r="726" s="51" customFormat="1" ht="13.5" spans="1:2">
      <c r="A726" s="82" t="s">
        <v>822</v>
      </c>
      <c r="B726" s="63"/>
    </row>
    <row r="727" s="51" customFormat="1" ht="13.5" spans="1:2">
      <c r="A727" s="82" t="s">
        <v>823</v>
      </c>
      <c r="B727" s="63"/>
    </row>
    <row r="728" s="53" customFormat="1" ht="13.5" spans="1:2">
      <c r="A728" s="80" t="s">
        <v>824</v>
      </c>
      <c r="B728" s="61">
        <f>SUM(B729:B734)</f>
        <v>0</v>
      </c>
    </row>
    <row r="729" s="51" customFormat="1" ht="13.5" spans="1:2">
      <c r="A729" s="82" t="s">
        <v>825</v>
      </c>
      <c r="B729" s="63"/>
    </row>
    <row r="730" s="51" customFormat="1" ht="13.5" spans="1:2">
      <c r="A730" s="82" t="s">
        <v>826</v>
      </c>
      <c r="B730" s="63"/>
    </row>
    <row r="731" s="51" customFormat="1" ht="13.5" spans="1:2">
      <c r="A731" s="82" t="s">
        <v>827</v>
      </c>
      <c r="B731" s="63"/>
    </row>
    <row r="732" s="51" customFormat="1" ht="13.5" spans="1:2">
      <c r="A732" s="82" t="s">
        <v>828</v>
      </c>
      <c r="B732" s="63"/>
    </row>
    <row r="733" s="51" customFormat="1" ht="13.5" spans="1:2">
      <c r="A733" s="82" t="s">
        <v>829</v>
      </c>
      <c r="B733" s="63"/>
    </row>
    <row r="734" s="51" customFormat="1" ht="13.5" spans="1:2">
      <c r="A734" s="82" t="s">
        <v>830</v>
      </c>
      <c r="B734" s="63"/>
    </row>
    <row r="735" s="53" customFormat="1" ht="13.5" spans="1:2">
      <c r="A735" s="80" t="s">
        <v>831</v>
      </c>
      <c r="B735" s="61">
        <f>SUM(B736:B740)</f>
        <v>0</v>
      </c>
    </row>
    <row r="736" s="51" customFormat="1" ht="13.5" spans="1:2">
      <c r="A736" s="82" t="s">
        <v>832</v>
      </c>
      <c r="B736" s="63"/>
    </row>
    <row r="737" s="51" customFormat="1" ht="13.5" spans="1:2">
      <c r="A737" s="82" t="s">
        <v>833</v>
      </c>
      <c r="B737" s="63"/>
    </row>
    <row r="738" s="51" customFormat="1" ht="13.5" spans="1:2">
      <c r="A738" s="82" t="s">
        <v>834</v>
      </c>
      <c r="B738" s="63"/>
    </row>
    <row r="739" s="51" customFormat="1" ht="13.5" spans="1:2">
      <c r="A739" s="82" t="s">
        <v>835</v>
      </c>
      <c r="B739" s="63"/>
    </row>
    <row r="740" s="51" customFormat="1" ht="13.5" spans="1:2">
      <c r="A740" s="82" t="s">
        <v>836</v>
      </c>
      <c r="B740" s="63"/>
    </row>
    <row r="741" s="53" customFormat="1" ht="13.5" spans="1:2">
      <c r="A741" s="80" t="s">
        <v>837</v>
      </c>
      <c r="B741" s="61">
        <f>SUM(B742:B743)</f>
        <v>0</v>
      </c>
    </row>
    <row r="742" s="51" customFormat="1" ht="13.5" spans="1:2">
      <c r="A742" s="82" t="s">
        <v>838</v>
      </c>
      <c r="B742" s="63"/>
    </row>
    <row r="743" s="51" customFormat="1" ht="13.5" spans="1:2">
      <c r="A743" s="82" t="s">
        <v>839</v>
      </c>
      <c r="B743" s="63"/>
    </row>
    <row r="744" s="53" customFormat="1" ht="13.5" spans="1:2">
      <c r="A744" s="80" t="s">
        <v>840</v>
      </c>
      <c r="B744" s="61">
        <f>SUM(B745:B746)</f>
        <v>0</v>
      </c>
    </row>
    <row r="745" s="51" customFormat="1" ht="13.5" spans="1:2">
      <c r="A745" s="82" t="s">
        <v>841</v>
      </c>
      <c r="B745" s="63"/>
    </row>
    <row r="746" s="51" customFormat="1" ht="13.5" spans="1:2">
      <c r="A746" s="82" t="s">
        <v>842</v>
      </c>
      <c r="B746" s="63"/>
    </row>
    <row r="747" s="53" customFormat="1" ht="13.5" spans="1:2">
      <c r="A747" s="80" t="s">
        <v>843</v>
      </c>
      <c r="B747" s="61"/>
    </row>
    <row r="748" s="53" customFormat="1" ht="13.5" spans="1:2">
      <c r="A748" s="80" t="s">
        <v>844</v>
      </c>
      <c r="B748" s="61"/>
    </row>
    <row r="749" s="53" customFormat="1" ht="13.5" spans="1:2">
      <c r="A749" s="80" t="s">
        <v>845</v>
      </c>
      <c r="B749" s="61">
        <f>SUM(B750:B754)</f>
        <v>0</v>
      </c>
    </row>
    <row r="750" s="51" customFormat="1" ht="13.5" spans="1:2">
      <c r="A750" s="82" t="s">
        <v>846</v>
      </c>
      <c r="B750" s="63"/>
    </row>
    <row r="751" s="51" customFormat="1" ht="13.5" spans="1:2">
      <c r="A751" s="82" t="s">
        <v>847</v>
      </c>
      <c r="B751" s="63"/>
    </row>
    <row r="752" s="51" customFormat="1" ht="13.5" spans="1:2">
      <c r="A752" s="82" t="s">
        <v>848</v>
      </c>
      <c r="B752" s="63"/>
    </row>
    <row r="753" s="51" customFormat="1" ht="13.5" spans="1:2">
      <c r="A753" s="82" t="s">
        <v>849</v>
      </c>
      <c r="B753" s="63"/>
    </row>
    <row r="754" s="51" customFormat="1" ht="13.5" spans="1:2">
      <c r="A754" s="82" t="s">
        <v>850</v>
      </c>
      <c r="B754" s="63"/>
    </row>
    <row r="755" s="53" customFormat="1" ht="13.5" spans="1:2">
      <c r="A755" s="80" t="s">
        <v>851</v>
      </c>
      <c r="B755" s="61"/>
    </row>
    <row r="756" s="53" customFormat="1" ht="13.5" spans="1:2">
      <c r="A756" s="80" t="s">
        <v>852</v>
      </c>
      <c r="B756" s="61"/>
    </row>
    <row r="757" s="53" customFormat="1" ht="13.5" spans="1:2">
      <c r="A757" s="80" t="s">
        <v>853</v>
      </c>
      <c r="B757" s="61">
        <f>SUM(B758:B771)</f>
        <v>26</v>
      </c>
    </row>
    <row r="758" s="51" customFormat="1" ht="13.5" spans="1:2">
      <c r="A758" s="82" t="s">
        <v>305</v>
      </c>
      <c r="B758" s="63"/>
    </row>
    <row r="759" s="51" customFormat="1" ht="13.5" spans="1:2">
      <c r="A759" s="82" t="s">
        <v>306</v>
      </c>
      <c r="B759" s="63"/>
    </row>
    <row r="760" s="51" customFormat="1" ht="13.5" spans="1:2">
      <c r="A760" s="82" t="s">
        <v>307</v>
      </c>
      <c r="B760" s="63"/>
    </row>
    <row r="761" s="51" customFormat="1" ht="13.5" spans="1:2">
      <c r="A761" s="82" t="s">
        <v>854</v>
      </c>
      <c r="B761" s="63"/>
    </row>
    <row r="762" s="51" customFormat="1" ht="13.5" spans="1:2">
      <c r="A762" s="82" t="s">
        <v>855</v>
      </c>
      <c r="B762" s="63"/>
    </row>
    <row r="763" s="51" customFormat="1" ht="13.5" spans="1:2">
      <c r="A763" s="82" t="s">
        <v>856</v>
      </c>
      <c r="B763" s="63"/>
    </row>
    <row r="764" s="51" customFormat="1" ht="13.5" spans="1:2">
      <c r="A764" s="82" t="s">
        <v>857</v>
      </c>
      <c r="B764" s="63">
        <v>26</v>
      </c>
    </row>
    <row r="765" s="51" customFormat="1" ht="13.5" spans="1:2">
      <c r="A765" s="82" t="s">
        <v>858</v>
      </c>
      <c r="B765" s="63"/>
    </row>
    <row r="766" s="51" customFormat="1" ht="13.5" spans="1:2">
      <c r="A766" s="82" t="s">
        <v>859</v>
      </c>
      <c r="B766" s="63"/>
    </row>
    <row r="767" s="51" customFormat="1" ht="13.5" spans="1:2">
      <c r="A767" s="82" t="s">
        <v>860</v>
      </c>
      <c r="B767" s="63"/>
    </row>
    <row r="768" s="51" customFormat="1" ht="13.5" spans="1:2">
      <c r="A768" s="82" t="s">
        <v>346</v>
      </c>
      <c r="B768" s="63"/>
    </row>
    <row r="769" s="51" customFormat="1" ht="13.5" spans="1:2">
      <c r="A769" s="82" t="s">
        <v>861</v>
      </c>
      <c r="B769" s="63"/>
    </row>
    <row r="770" s="51" customFormat="1" ht="13.5" spans="1:2">
      <c r="A770" s="82" t="s">
        <v>314</v>
      </c>
      <c r="B770" s="63"/>
    </row>
    <row r="771" s="51" customFormat="1" ht="13.5" spans="1:2">
      <c r="A771" s="82" t="s">
        <v>862</v>
      </c>
      <c r="B771" s="63"/>
    </row>
    <row r="772" s="53" customFormat="1" ht="13.5" spans="1:2">
      <c r="A772" s="80" t="s">
        <v>863</v>
      </c>
      <c r="B772" s="61"/>
    </row>
    <row r="773" s="52" customFormat="1" ht="13.5" spans="1:2">
      <c r="A773" s="81" t="s">
        <v>79</v>
      </c>
      <c r="B773" s="58">
        <f>SUM(B774,B785,B786,B789,B790,B791)</f>
        <v>4208</v>
      </c>
    </row>
    <row r="774" s="53" customFormat="1" ht="13.5" spans="1:2">
      <c r="A774" s="80" t="s">
        <v>864</v>
      </c>
      <c r="B774" s="61">
        <f>SUM(B775:B784)</f>
        <v>582</v>
      </c>
    </row>
    <row r="775" s="51" customFormat="1" ht="13.5" spans="1:2">
      <c r="A775" s="82" t="s">
        <v>305</v>
      </c>
      <c r="B775" s="65">
        <v>434</v>
      </c>
    </row>
    <row r="776" s="51" customFormat="1" ht="13.5" spans="1:2">
      <c r="A776" s="82" t="s">
        <v>306</v>
      </c>
      <c r="B776" s="65">
        <v>126</v>
      </c>
    </row>
    <row r="777" s="51" customFormat="1" ht="13.5" spans="1:2">
      <c r="A777" s="82" t="s">
        <v>307</v>
      </c>
      <c r="B777" s="65"/>
    </row>
    <row r="778" s="51" customFormat="1" ht="13.5" spans="1:2">
      <c r="A778" s="82" t="s">
        <v>865</v>
      </c>
      <c r="B778" s="65">
        <v>2</v>
      </c>
    </row>
    <row r="779" s="51" customFormat="1" ht="13.5" spans="1:2">
      <c r="A779" s="82" t="s">
        <v>866</v>
      </c>
      <c r="B779" s="65"/>
    </row>
    <row r="780" s="51" customFormat="1" ht="13.5" spans="1:2">
      <c r="A780" s="82" t="s">
        <v>867</v>
      </c>
      <c r="B780" s="65"/>
    </row>
    <row r="781" s="51" customFormat="1" ht="13.5" spans="1:2">
      <c r="A781" s="82" t="s">
        <v>868</v>
      </c>
      <c r="B781" s="65"/>
    </row>
    <row r="782" s="51" customFormat="1" ht="13.5" spans="1:2">
      <c r="A782" s="82" t="s">
        <v>869</v>
      </c>
      <c r="B782" s="65"/>
    </row>
    <row r="783" s="51" customFormat="1" ht="13.5" spans="1:2">
      <c r="A783" s="82" t="s">
        <v>870</v>
      </c>
      <c r="B783" s="65"/>
    </row>
    <row r="784" s="51" customFormat="1" ht="13.5" spans="1:2">
      <c r="A784" s="82" t="s">
        <v>871</v>
      </c>
      <c r="B784" s="65">
        <v>20</v>
      </c>
    </row>
    <row r="785" s="53" customFormat="1" ht="13.5" spans="1:2">
      <c r="A785" s="80" t="s">
        <v>872</v>
      </c>
      <c r="B785" s="61">
        <v>128</v>
      </c>
    </row>
    <row r="786" s="53" customFormat="1" ht="13.5" spans="1:2">
      <c r="A786" s="80" t="s">
        <v>873</v>
      </c>
      <c r="B786" s="61">
        <f>SUM(B787:B788)</f>
        <v>2438</v>
      </c>
    </row>
    <row r="787" s="51" customFormat="1" ht="13.5" spans="1:2">
      <c r="A787" s="82" t="s">
        <v>874</v>
      </c>
      <c r="B787" s="63"/>
    </row>
    <row r="788" s="51" customFormat="1" ht="13.5" spans="1:2">
      <c r="A788" s="82" t="s">
        <v>875</v>
      </c>
      <c r="B788" s="63">
        <v>2438</v>
      </c>
    </row>
    <row r="789" s="53" customFormat="1" ht="13.5" spans="1:2">
      <c r="A789" s="80" t="s">
        <v>876</v>
      </c>
      <c r="B789" s="61">
        <v>1060</v>
      </c>
    </row>
    <row r="790" s="53" customFormat="1" ht="13.5" spans="1:2">
      <c r="A790" s="80" t="s">
        <v>877</v>
      </c>
      <c r="B790" s="61"/>
    </row>
    <row r="791" s="53" customFormat="1" ht="13.5" spans="1:2">
      <c r="A791" s="80" t="s">
        <v>878</v>
      </c>
      <c r="B791" s="61"/>
    </row>
    <row r="792" s="52" customFormat="1" ht="13.5" spans="1:2">
      <c r="A792" s="81" t="s">
        <v>80</v>
      </c>
      <c r="B792" s="58">
        <f>SUM(B793,B819,B844,B872,B883,B890,B897,B900)</f>
        <v>2541</v>
      </c>
    </row>
    <row r="793" s="53" customFormat="1" ht="13.5" spans="1:2">
      <c r="A793" s="80" t="s">
        <v>879</v>
      </c>
      <c r="B793" s="61">
        <f>SUM(B794:B818)</f>
        <v>1678</v>
      </c>
    </row>
    <row r="794" s="51" customFormat="1" ht="13.5" spans="1:2">
      <c r="A794" s="82" t="s">
        <v>305</v>
      </c>
      <c r="B794" s="65">
        <v>196</v>
      </c>
    </row>
    <row r="795" s="51" customFormat="1" ht="13.5" spans="1:2">
      <c r="A795" s="82" t="s">
        <v>306</v>
      </c>
      <c r="B795" s="65"/>
    </row>
    <row r="796" s="51" customFormat="1" ht="13.5" spans="1:2">
      <c r="A796" s="82" t="s">
        <v>307</v>
      </c>
      <c r="B796" s="65"/>
    </row>
    <row r="797" s="51" customFormat="1" ht="13.5" spans="1:2">
      <c r="A797" s="82" t="s">
        <v>314</v>
      </c>
      <c r="B797" s="65"/>
    </row>
    <row r="798" s="51" customFormat="1" ht="13.5" spans="1:2">
      <c r="A798" s="82" t="s">
        <v>880</v>
      </c>
      <c r="B798" s="65"/>
    </row>
    <row r="799" s="51" customFormat="1" ht="13.5" spans="1:2">
      <c r="A799" s="82" t="s">
        <v>881</v>
      </c>
      <c r="B799" s="65"/>
    </row>
    <row r="800" s="51" customFormat="1" ht="13.5" spans="1:2">
      <c r="A800" s="82" t="s">
        <v>882</v>
      </c>
      <c r="B800" s="65">
        <f>5+24+4</f>
        <v>33</v>
      </c>
    </row>
    <row r="801" s="51" customFormat="1" ht="13.5" spans="1:2">
      <c r="A801" s="82" t="s">
        <v>883</v>
      </c>
      <c r="B801" s="65">
        <v>2</v>
      </c>
    </row>
    <row r="802" s="51" customFormat="1" ht="13.5" spans="1:2">
      <c r="A802" s="82" t="s">
        <v>884</v>
      </c>
      <c r="B802" s="65">
        <v>2</v>
      </c>
    </row>
    <row r="803" s="51" customFormat="1" ht="13.5" spans="1:2">
      <c r="A803" s="82" t="s">
        <v>885</v>
      </c>
      <c r="B803" s="65"/>
    </row>
    <row r="804" s="51" customFormat="1" ht="13.5" spans="1:2">
      <c r="A804" s="82" t="s">
        <v>886</v>
      </c>
      <c r="B804" s="65"/>
    </row>
    <row r="805" s="51" customFormat="1" ht="13.5" spans="1:2">
      <c r="A805" s="82" t="s">
        <v>887</v>
      </c>
      <c r="B805" s="65"/>
    </row>
    <row r="806" s="51" customFormat="1" ht="13.5" spans="1:2">
      <c r="A806" s="82" t="s">
        <v>888</v>
      </c>
      <c r="B806" s="65"/>
    </row>
    <row r="807" s="51" customFormat="1" ht="13.5" spans="1:2">
      <c r="A807" s="82" t="s">
        <v>889</v>
      </c>
      <c r="B807" s="65"/>
    </row>
    <row r="808" s="51" customFormat="1" ht="13.5" spans="1:2">
      <c r="A808" s="82" t="s">
        <v>890</v>
      </c>
      <c r="B808" s="65"/>
    </row>
    <row r="809" s="51" customFormat="1" ht="13.5" spans="1:2">
      <c r="A809" s="82" t="s">
        <v>891</v>
      </c>
      <c r="B809" s="65">
        <v>45</v>
      </c>
    </row>
    <row r="810" s="51" customFormat="1" ht="13.5" spans="1:2">
      <c r="A810" s="82" t="s">
        <v>892</v>
      </c>
      <c r="B810" s="65">
        <v>24</v>
      </c>
    </row>
    <row r="811" s="51" customFormat="1" ht="13.5" spans="1:2">
      <c r="A811" s="82" t="s">
        <v>893</v>
      </c>
      <c r="B811" s="65"/>
    </row>
    <row r="812" s="51" customFormat="1" ht="13.5" spans="1:2">
      <c r="A812" s="82" t="s">
        <v>894</v>
      </c>
      <c r="B812" s="65">
        <v>654</v>
      </c>
    </row>
    <row r="813" s="51" customFormat="1" ht="13.5" spans="1:2">
      <c r="A813" s="82" t="s">
        <v>895</v>
      </c>
      <c r="B813" s="65">
        <v>520</v>
      </c>
    </row>
    <row r="814" s="51" customFormat="1" ht="13.5" spans="1:2">
      <c r="A814" s="82" t="s">
        <v>896</v>
      </c>
      <c r="B814" s="65"/>
    </row>
    <row r="815" s="51" customFormat="1" ht="13.5" spans="1:2">
      <c r="A815" s="82" t="s">
        <v>897</v>
      </c>
      <c r="B815" s="65"/>
    </row>
    <row r="816" s="51" customFormat="1" ht="13.5" spans="1:2">
      <c r="A816" s="82" t="s">
        <v>898</v>
      </c>
      <c r="B816" s="65"/>
    </row>
    <row r="817" s="51" customFormat="1" ht="13.5" spans="1:2">
      <c r="A817" s="82" t="s">
        <v>899</v>
      </c>
      <c r="B817" s="65"/>
    </row>
    <row r="818" s="51" customFormat="1" ht="13.5" spans="1:2">
      <c r="A818" s="82" t="s">
        <v>900</v>
      </c>
      <c r="B818" s="65">
        <f>2+6+194</f>
        <v>202</v>
      </c>
    </row>
    <row r="819" s="53" customFormat="1" ht="13.5" spans="1:2">
      <c r="A819" s="80" t="s">
        <v>901</v>
      </c>
      <c r="B819" s="61">
        <f>SUM(B820:B843)</f>
        <v>204</v>
      </c>
    </row>
    <row r="820" s="51" customFormat="1" ht="13.5" spans="1:2">
      <c r="A820" s="82" t="s">
        <v>305</v>
      </c>
      <c r="B820" s="65"/>
    </row>
    <row r="821" s="51" customFormat="1" ht="13.5" spans="1:2">
      <c r="A821" s="82" t="s">
        <v>306</v>
      </c>
      <c r="B821" s="65"/>
    </row>
    <row r="822" s="51" customFormat="1" ht="13.5" spans="1:2">
      <c r="A822" s="82" t="s">
        <v>307</v>
      </c>
      <c r="B822" s="65"/>
    </row>
    <row r="823" s="51" customFormat="1" ht="13.5" spans="1:2">
      <c r="A823" s="82" t="s">
        <v>902</v>
      </c>
      <c r="B823" s="65"/>
    </row>
    <row r="824" s="51" customFormat="1" ht="13.5" spans="1:2">
      <c r="A824" s="82" t="s">
        <v>903</v>
      </c>
      <c r="B824" s="65">
        <v>28</v>
      </c>
    </row>
    <row r="825" s="51" customFormat="1" ht="13.5" spans="1:2">
      <c r="A825" s="82" t="s">
        <v>904</v>
      </c>
      <c r="B825" s="65"/>
    </row>
    <row r="826" s="51" customFormat="1" ht="13.5" spans="1:2">
      <c r="A826" s="82" t="s">
        <v>905</v>
      </c>
      <c r="B826" s="65"/>
    </row>
    <row r="827" s="51" customFormat="1" ht="13.5" spans="1:2">
      <c r="A827" s="82" t="s">
        <v>906</v>
      </c>
      <c r="B827" s="65">
        <v>7</v>
      </c>
    </row>
    <row r="828" s="51" customFormat="1" ht="13.5" spans="1:2">
      <c r="A828" s="82" t="s">
        <v>907</v>
      </c>
      <c r="B828" s="65"/>
    </row>
    <row r="829" s="51" customFormat="1" ht="13.5" spans="1:2">
      <c r="A829" s="82" t="s">
        <v>908</v>
      </c>
      <c r="B829" s="65"/>
    </row>
    <row r="830" s="51" customFormat="1" ht="13.5" spans="1:2">
      <c r="A830" s="82" t="s">
        <v>909</v>
      </c>
      <c r="B830" s="65"/>
    </row>
    <row r="831" s="51" customFormat="1" ht="13.5" spans="1:2">
      <c r="A831" s="82" t="s">
        <v>910</v>
      </c>
      <c r="B831" s="65"/>
    </row>
    <row r="832" s="51" customFormat="1" ht="13.5" spans="1:2">
      <c r="A832" s="82" t="s">
        <v>911</v>
      </c>
      <c r="B832" s="65"/>
    </row>
    <row r="833" s="51" customFormat="1" ht="13.5" spans="1:2">
      <c r="A833" s="82" t="s">
        <v>912</v>
      </c>
      <c r="B833" s="65"/>
    </row>
    <row r="834" s="51" customFormat="1" ht="13.5" spans="1:2">
      <c r="A834" s="82" t="s">
        <v>913</v>
      </c>
      <c r="B834" s="65"/>
    </row>
    <row r="835" s="51" customFormat="1" ht="13.5" spans="1:2">
      <c r="A835" s="82" t="s">
        <v>914</v>
      </c>
      <c r="B835" s="65"/>
    </row>
    <row r="836" s="51" customFormat="1" ht="13.5" spans="1:2">
      <c r="A836" s="82" t="s">
        <v>915</v>
      </c>
      <c r="B836" s="65"/>
    </row>
    <row r="837" s="51" customFormat="1" ht="13.5" spans="1:2">
      <c r="A837" s="82" t="s">
        <v>916</v>
      </c>
      <c r="B837" s="65"/>
    </row>
    <row r="838" s="51" customFormat="1" ht="13.5" spans="1:2">
      <c r="A838" s="82" t="s">
        <v>917</v>
      </c>
      <c r="B838" s="65"/>
    </row>
    <row r="839" s="51" customFormat="1" ht="13.5" spans="1:2">
      <c r="A839" s="82" t="s">
        <v>918</v>
      </c>
      <c r="B839" s="65"/>
    </row>
    <row r="840" s="51" customFormat="1" ht="13.5" spans="1:2">
      <c r="A840" s="82" t="s">
        <v>919</v>
      </c>
      <c r="B840" s="65"/>
    </row>
    <row r="841" s="51" customFormat="1" ht="13.5" spans="1:2">
      <c r="A841" s="82" t="s">
        <v>920</v>
      </c>
      <c r="B841" s="65"/>
    </row>
    <row r="842" s="51" customFormat="1" ht="13.5" spans="1:2">
      <c r="A842" s="82" t="s">
        <v>886</v>
      </c>
      <c r="B842" s="65"/>
    </row>
    <row r="843" s="51" customFormat="1" ht="13.5" spans="1:2">
      <c r="A843" s="82" t="s">
        <v>921</v>
      </c>
      <c r="B843" s="65">
        <f>47+122</f>
        <v>169</v>
      </c>
    </row>
    <row r="844" s="53" customFormat="1" ht="13.5" spans="1:2">
      <c r="A844" s="80" t="s">
        <v>922</v>
      </c>
      <c r="B844" s="61">
        <f>SUM(B845:B871)</f>
        <v>446</v>
      </c>
    </row>
    <row r="845" s="51" customFormat="1" ht="13.5" spans="1:2">
      <c r="A845" s="82" t="s">
        <v>305</v>
      </c>
      <c r="B845" s="65"/>
    </row>
    <row r="846" s="51" customFormat="1" ht="13.5" spans="1:2">
      <c r="A846" s="82" t="s">
        <v>306</v>
      </c>
      <c r="B846" s="65"/>
    </row>
    <row r="847" s="51" customFormat="1" ht="13.5" spans="1:2">
      <c r="A847" s="82" t="s">
        <v>307</v>
      </c>
      <c r="B847" s="65"/>
    </row>
    <row r="848" s="51" customFormat="1" ht="13.5" spans="1:2">
      <c r="A848" s="82" t="s">
        <v>923</v>
      </c>
      <c r="B848" s="65"/>
    </row>
    <row r="849" s="51" customFormat="1" ht="13.5" spans="1:2">
      <c r="A849" s="82" t="s">
        <v>924</v>
      </c>
      <c r="B849" s="65"/>
    </row>
    <row r="850" s="51" customFormat="1" ht="13.5" spans="1:2">
      <c r="A850" s="82" t="s">
        <v>925</v>
      </c>
      <c r="B850" s="65"/>
    </row>
    <row r="851" s="51" customFormat="1" ht="13.5" spans="1:2">
      <c r="A851" s="82" t="s">
        <v>926</v>
      </c>
      <c r="B851" s="65"/>
    </row>
    <row r="852" s="51" customFormat="1" ht="13.5" spans="1:2">
      <c r="A852" s="82" t="s">
        <v>927</v>
      </c>
      <c r="B852" s="65"/>
    </row>
    <row r="853" s="51" customFormat="1" ht="13.5" spans="1:2">
      <c r="A853" s="82" t="s">
        <v>928</v>
      </c>
      <c r="B853" s="65"/>
    </row>
    <row r="854" s="51" customFormat="1" ht="13.5" spans="1:2">
      <c r="A854" s="82" t="s">
        <v>929</v>
      </c>
      <c r="B854" s="65">
        <v>198</v>
      </c>
    </row>
    <row r="855" s="51" customFormat="1" ht="13.5" spans="1:2">
      <c r="A855" s="82" t="s">
        <v>930</v>
      </c>
      <c r="B855" s="65">
        <v>29</v>
      </c>
    </row>
    <row r="856" s="51" customFormat="1" ht="13.5" spans="1:2">
      <c r="A856" s="82" t="s">
        <v>931</v>
      </c>
      <c r="B856" s="65"/>
    </row>
    <row r="857" s="51" customFormat="1" ht="13.5" spans="1:2">
      <c r="A857" s="82" t="s">
        <v>932</v>
      </c>
      <c r="B857" s="65"/>
    </row>
    <row r="858" s="51" customFormat="1" ht="13.5" spans="1:2">
      <c r="A858" s="82" t="s">
        <v>933</v>
      </c>
      <c r="B858" s="65"/>
    </row>
    <row r="859" s="51" customFormat="1" ht="13.5" spans="1:2">
      <c r="A859" s="82" t="s">
        <v>934</v>
      </c>
      <c r="B859" s="65"/>
    </row>
    <row r="860" s="51" customFormat="1" ht="13.5" spans="1:2">
      <c r="A860" s="82" t="s">
        <v>935</v>
      </c>
      <c r="B860" s="65">
        <v>64</v>
      </c>
    </row>
    <row r="861" s="51" customFormat="1" ht="13.5" spans="1:2">
      <c r="A861" s="82" t="s">
        <v>936</v>
      </c>
      <c r="B861" s="65"/>
    </row>
    <row r="862" s="51" customFormat="1" ht="13.5" spans="1:2">
      <c r="A862" s="82" t="s">
        <v>937</v>
      </c>
      <c r="B862" s="65"/>
    </row>
    <row r="863" s="51" customFormat="1" ht="13.5" spans="1:2">
      <c r="A863" s="82" t="s">
        <v>938</v>
      </c>
      <c r="B863" s="65"/>
    </row>
    <row r="864" s="51" customFormat="1" ht="13.5" spans="1:2">
      <c r="A864" s="82" t="s">
        <v>939</v>
      </c>
      <c r="B864" s="65"/>
    </row>
    <row r="865" s="51" customFormat="1" ht="13.5" spans="1:2">
      <c r="A865" s="82" t="s">
        <v>940</v>
      </c>
      <c r="B865" s="65"/>
    </row>
    <row r="866" s="51" customFormat="1" ht="13.5" spans="1:2">
      <c r="A866" s="82" t="s">
        <v>914</v>
      </c>
      <c r="B866" s="65"/>
    </row>
    <row r="867" s="51" customFormat="1" ht="13.5" spans="1:2">
      <c r="A867" s="82" t="s">
        <v>941</v>
      </c>
      <c r="B867" s="65"/>
    </row>
    <row r="868" s="51" customFormat="1" ht="13.5" spans="1:2">
      <c r="A868" s="82" t="s">
        <v>942</v>
      </c>
      <c r="B868" s="65"/>
    </row>
    <row r="869" s="51" customFormat="1" ht="13.5" spans="1:2">
      <c r="A869" s="82" t="s">
        <v>943</v>
      </c>
      <c r="B869" s="65"/>
    </row>
    <row r="870" s="51" customFormat="1" ht="13.5" spans="1:2">
      <c r="A870" s="82" t="s">
        <v>944</v>
      </c>
      <c r="B870" s="65"/>
    </row>
    <row r="871" s="51" customFormat="1" ht="13.5" spans="1:2">
      <c r="A871" s="82" t="s">
        <v>945</v>
      </c>
      <c r="B871" s="65">
        <f>153+2</f>
        <v>155</v>
      </c>
    </row>
    <row r="872" s="53" customFormat="1" ht="13.5" spans="1:2">
      <c r="A872" s="80" t="s">
        <v>946</v>
      </c>
      <c r="B872" s="61">
        <f>SUM(B873:B882)</f>
        <v>1</v>
      </c>
    </row>
    <row r="873" s="51" customFormat="1" ht="13.5" spans="1:2">
      <c r="A873" s="82" t="s">
        <v>305</v>
      </c>
      <c r="B873" s="63"/>
    </row>
    <row r="874" s="51" customFormat="1" ht="13.5" spans="1:2">
      <c r="A874" s="82" t="s">
        <v>306</v>
      </c>
      <c r="B874" s="63"/>
    </row>
    <row r="875" s="51" customFormat="1" ht="13.5" spans="1:2">
      <c r="A875" s="82" t="s">
        <v>307</v>
      </c>
      <c r="B875" s="63"/>
    </row>
    <row r="876" s="51" customFormat="1" ht="13.5" spans="1:2">
      <c r="A876" s="82" t="s">
        <v>947</v>
      </c>
      <c r="B876" s="63"/>
    </row>
    <row r="877" s="51" customFormat="1" ht="13.5" spans="1:2">
      <c r="A877" s="82" t="s">
        <v>948</v>
      </c>
      <c r="B877" s="63"/>
    </row>
    <row r="878" s="51" customFormat="1" ht="13.5" spans="1:2">
      <c r="A878" s="82" t="s">
        <v>949</v>
      </c>
      <c r="B878" s="63"/>
    </row>
    <row r="879" s="51" customFormat="1" ht="13.5" spans="1:2">
      <c r="A879" s="82" t="s">
        <v>950</v>
      </c>
      <c r="B879" s="63"/>
    </row>
    <row r="880" s="51" customFormat="1" ht="13.5" spans="1:2">
      <c r="A880" s="82" t="s">
        <v>951</v>
      </c>
      <c r="B880" s="63"/>
    </row>
    <row r="881" s="51" customFormat="1" ht="13.5" spans="1:2">
      <c r="A881" s="82" t="s">
        <v>952</v>
      </c>
      <c r="B881" s="63"/>
    </row>
    <row r="882" s="51" customFormat="1" ht="13.5" spans="1:2">
      <c r="A882" s="82" t="s">
        <v>953</v>
      </c>
      <c r="B882" s="63">
        <v>1</v>
      </c>
    </row>
    <row r="883" s="53" customFormat="1" ht="13.5" spans="1:2">
      <c r="A883" s="80" t="s">
        <v>954</v>
      </c>
      <c r="B883" s="61">
        <f>SUM(B884:B889)</f>
        <v>145</v>
      </c>
    </row>
    <row r="884" s="51" customFormat="1" ht="13.5" spans="1:2">
      <c r="A884" s="82" t="s">
        <v>955</v>
      </c>
      <c r="B884" s="65">
        <f>1+2</f>
        <v>3</v>
      </c>
    </row>
    <row r="885" s="51" customFormat="1" ht="13.5" spans="1:2">
      <c r="A885" s="82" t="s">
        <v>956</v>
      </c>
      <c r="B885" s="65"/>
    </row>
    <row r="886" s="51" customFormat="1" ht="13.5" spans="1:2">
      <c r="A886" s="82" t="s">
        <v>957</v>
      </c>
      <c r="B886" s="65">
        <v>142</v>
      </c>
    </row>
    <row r="887" s="51" customFormat="1" ht="13.5" spans="1:2">
      <c r="A887" s="82" t="s">
        <v>958</v>
      </c>
      <c r="B887" s="65"/>
    </row>
    <row r="888" s="51" customFormat="1" ht="13.5" spans="1:2">
      <c r="A888" s="82" t="s">
        <v>959</v>
      </c>
      <c r="B888" s="65"/>
    </row>
    <row r="889" s="51" customFormat="1" ht="13.5" spans="1:2">
      <c r="A889" s="82" t="s">
        <v>960</v>
      </c>
      <c r="B889" s="65"/>
    </row>
    <row r="890" s="53" customFormat="1" ht="13.5" spans="1:2">
      <c r="A890" s="80" t="s">
        <v>961</v>
      </c>
      <c r="B890" s="61">
        <f>SUM(B891:B896)</f>
        <v>67</v>
      </c>
    </row>
    <row r="891" s="51" customFormat="1" ht="13.5" spans="1:2">
      <c r="A891" s="82" t="s">
        <v>962</v>
      </c>
      <c r="B891" s="65"/>
    </row>
    <row r="892" s="51" customFormat="1" ht="13.5" spans="1:2">
      <c r="A892" s="82" t="s">
        <v>963</v>
      </c>
      <c r="B892" s="65"/>
    </row>
    <row r="893" s="51" customFormat="1" ht="13.5" spans="1:2">
      <c r="A893" s="82" t="s">
        <v>964</v>
      </c>
      <c r="B893" s="65">
        <v>3</v>
      </c>
    </row>
    <row r="894" s="51" customFormat="1" ht="13.5" spans="1:2">
      <c r="A894" s="82" t="s">
        <v>965</v>
      </c>
      <c r="B894" s="65"/>
    </row>
    <row r="895" s="51" customFormat="1" ht="13.5" spans="1:2">
      <c r="A895" s="82" t="s">
        <v>966</v>
      </c>
      <c r="B895" s="65"/>
    </row>
    <row r="896" s="51" customFormat="1" ht="13.5" spans="1:2">
      <c r="A896" s="82" t="s">
        <v>967</v>
      </c>
      <c r="B896" s="65">
        <v>64</v>
      </c>
    </row>
    <row r="897" s="53" customFormat="1" ht="13.5" spans="1:2">
      <c r="A897" s="80" t="s">
        <v>968</v>
      </c>
      <c r="B897" s="61">
        <f>SUM(B898:B899)</f>
        <v>0</v>
      </c>
    </row>
    <row r="898" s="51" customFormat="1" ht="13.5" spans="1:2">
      <c r="A898" s="82" t="s">
        <v>969</v>
      </c>
      <c r="B898" s="63"/>
    </row>
    <row r="899" s="51" customFormat="1" ht="13.5" spans="1:2">
      <c r="A899" s="82" t="s">
        <v>970</v>
      </c>
      <c r="B899" s="63"/>
    </row>
    <row r="900" s="53" customFormat="1" ht="13.5" spans="1:2">
      <c r="A900" s="80" t="s">
        <v>971</v>
      </c>
      <c r="B900" s="61">
        <f>SUM(B901:B902)</f>
        <v>0</v>
      </c>
    </row>
    <row r="901" s="51" customFormat="1" ht="13.5" spans="1:2">
      <c r="A901" s="82" t="s">
        <v>972</v>
      </c>
      <c r="B901" s="63"/>
    </row>
    <row r="902" s="51" customFormat="1" ht="13.5" spans="1:2">
      <c r="A902" s="82" t="s">
        <v>973</v>
      </c>
      <c r="B902" s="63"/>
    </row>
    <row r="903" s="52" customFormat="1" ht="13.5" spans="1:2">
      <c r="A903" s="81" t="s">
        <v>81</v>
      </c>
      <c r="B903" s="58">
        <f>SUM(B904,B927,B937,B947,B952,B959,B964)</f>
        <v>148</v>
      </c>
    </row>
    <row r="904" s="53" customFormat="1" ht="13.5" spans="1:2">
      <c r="A904" s="80" t="s">
        <v>974</v>
      </c>
      <c r="B904" s="61">
        <f>SUM(B905:B926)</f>
        <v>38</v>
      </c>
    </row>
    <row r="905" s="51" customFormat="1" ht="13.5" spans="1:2">
      <c r="A905" s="82" t="s">
        <v>305</v>
      </c>
      <c r="B905" s="65"/>
    </row>
    <row r="906" s="51" customFormat="1" ht="13.5" spans="1:2">
      <c r="A906" s="82" t="s">
        <v>306</v>
      </c>
      <c r="B906" s="65">
        <v>6</v>
      </c>
    </row>
    <row r="907" s="51" customFormat="1" ht="13.5" spans="1:2">
      <c r="A907" s="82" t="s">
        <v>307</v>
      </c>
      <c r="B907" s="65"/>
    </row>
    <row r="908" s="51" customFormat="1" ht="13.5" spans="1:2">
      <c r="A908" s="82" t="s">
        <v>975</v>
      </c>
      <c r="B908" s="65"/>
    </row>
    <row r="909" s="51" customFormat="1" ht="13.5" spans="1:2">
      <c r="A909" s="82" t="s">
        <v>976</v>
      </c>
      <c r="B909" s="65">
        <v>32</v>
      </c>
    </row>
    <row r="910" s="51" customFormat="1" ht="13.5" spans="1:2">
      <c r="A910" s="82" t="s">
        <v>977</v>
      </c>
      <c r="B910" s="65"/>
    </row>
    <row r="911" s="51" customFormat="1" ht="13.5" spans="1:2">
      <c r="A911" s="82" t="s">
        <v>978</v>
      </c>
      <c r="B911" s="65"/>
    </row>
    <row r="912" s="51" customFormat="1" ht="13.5" spans="1:2">
      <c r="A912" s="82" t="s">
        <v>979</v>
      </c>
      <c r="B912" s="65"/>
    </row>
    <row r="913" s="51" customFormat="1" ht="13.5" spans="1:2">
      <c r="A913" s="82" t="s">
        <v>980</v>
      </c>
      <c r="B913" s="65"/>
    </row>
    <row r="914" s="51" customFormat="1" ht="13.5" spans="1:2">
      <c r="A914" s="82" t="s">
        <v>981</v>
      </c>
      <c r="B914" s="65"/>
    </row>
    <row r="915" s="51" customFormat="1" ht="13.5" spans="1:2">
      <c r="A915" s="82" t="s">
        <v>982</v>
      </c>
      <c r="B915" s="65"/>
    </row>
    <row r="916" s="51" customFormat="1" ht="13.5" spans="1:2">
      <c r="A916" s="82" t="s">
        <v>983</v>
      </c>
      <c r="B916" s="63"/>
    </row>
    <row r="917" s="51" customFormat="1" ht="13.5" spans="1:2">
      <c r="A917" s="82" t="s">
        <v>984</v>
      </c>
      <c r="B917" s="63"/>
    </row>
    <row r="918" s="51" customFormat="1" ht="13.5" spans="1:2">
      <c r="A918" s="82" t="s">
        <v>985</v>
      </c>
      <c r="B918" s="63"/>
    </row>
    <row r="919" s="51" customFormat="1" ht="13.5" spans="1:2">
      <c r="A919" s="82" t="s">
        <v>986</v>
      </c>
      <c r="B919" s="63"/>
    </row>
    <row r="920" s="51" customFormat="1" ht="13.5" spans="1:2">
      <c r="A920" s="82" t="s">
        <v>987</v>
      </c>
      <c r="B920" s="63"/>
    </row>
    <row r="921" s="51" customFormat="1" ht="13.5" spans="1:2">
      <c r="A921" s="82" t="s">
        <v>988</v>
      </c>
      <c r="B921" s="63"/>
    </row>
    <row r="922" s="51" customFormat="1" ht="13.5" spans="1:2">
      <c r="A922" s="82" t="s">
        <v>989</v>
      </c>
      <c r="B922" s="63"/>
    </row>
    <row r="923" s="51" customFormat="1" ht="13.5" spans="1:2">
      <c r="A923" s="82" t="s">
        <v>990</v>
      </c>
      <c r="B923" s="63"/>
    </row>
    <row r="924" s="51" customFormat="1" ht="13.5" spans="1:2">
      <c r="A924" s="82" t="s">
        <v>991</v>
      </c>
      <c r="B924" s="63"/>
    </row>
    <row r="925" s="51" customFormat="1" ht="13.5" spans="1:2">
      <c r="A925" s="82" t="s">
        <v>992</v>
      </c>
      <c r="B925" s="63"/>
    </row>
    <row r="926" s="51" customFormat="1" ht="13.5" spans="1:2">
      <c r="A926" s="82" t="s">
        <v>993</v>
      </c>
      <c r="B926" s="63"/>
    </row>
    <row r="927" s="53" customFormat="1" ht="13.5" spans="1:2">
      <c r="A927" s="80" t="s">
        <v>994</v>
      </c>
      <c r="B927" s="61">
        <f>SUM(B928:B936)</f>
        <v>0</v>
      </c>
    </row>
    <row r="928" s="51" customFormat="1" ht="13.5" spans="1:2">
      <c r="A928" s="82" t="s">
        <v>305</v>
      </c>
      <c r="B928" s="63"/>
    </row>
    <row r="929" s="51" customFormat="1" ht="13.5" spans="1:2">
      <c r="A929" s="82" t="s">
        <v>306</v>
      </c>
      <c r="B929" s="63"/>
    </row>
    <row r="930" s="51" customFormat="1" ht="13.5" spans="1:2">
      <c r="A930" s="82" t="s">
        <v>307</v>
      </c>
      <c r="B930" s="63"/>
    </row>
    <row r="931" s="51" customFormat="1" ht="13.5" spans="1:2">
      <c r="A931" s="82" t="s">
        <v>995</v>
      </c>
      <c r="B931" s="63"/>
    </row>
    <row r="932" s="51" customFormat="1" ht="13.5" spans="1:2">
      <c r="A932" s="82" t="s">
        <v>996</v>
      </c>
      <c r="B932" s="63"/>
    </row>
    <row r="933" s="51" customFormat="1" ht="13.5" spans="1:2">
      <c r="A933" s="82" t="s">
        <v>997</v>
      </c>
      <c r="B933" s="63"/>
    </row>
    <row r="934" s="51" customFormat="1" ht="13.5" spans="1:2">
      <c r="A934" s="82" t="s">
        <v>998</v>
      </c>
      <c r="B934" s="63"/>
    </row>
    <row r="935" s="51" customFormat="1" ht="13.5" spans="1:2">
      <c r="A935" s="82" t="s">
        <v>999</v>
      </c>
      <c r="B935" s="63"/>
    </row>
    <row r="936" s="51" customFormat="1" ht="13.5" spans="1:2">
      <c r="A936" s="82" t="s">
        <v>1000</v>
      </c>
      <c r="B936" s="63"/>
    </row>
    <row r="937" s="53" customFormat="1" ht="13.5" spans="1:2">
      <c r="A937" s="80" t="s">
        <v>1001</v>
      </c>
      <c r="B937" s="61">
        <f>SUM(B938:B946)</f>
        <v>0</v>
      </c>
    </row>
    <row r="938" s="51" customFormat="1" ht="13.5" spans="1:2">
      <c r="A938" s="82" t="s">
        <v>305</v>
      </c>
      <c r="B938" s="63"/>
    </row>
    <row r="939" s="51" customFormat="1" ht="13.5" spans="1:2">
      <c r="A939" s="82" t="s">
        <v>306</v>
      </c>
      <c r="B939" s="63"/>
    </row>
    <row r="940" s="51" customFormat="1" ht="13.5" spans="1:2">
      <c r="A940" s="82" t="s">
        <v>307</v>
      </c>
      <c r="B940" s="63"/>
    </row>
    <row r="941" s="51" customFormat="1" ht="13.5" spans="1:2">
      <c r="A941" s="82" t="s">
        <v>1002</v>
      </c>
      <c r="B941" s="63"/>
    </row>
    <row r="942" s="51" customFormat="1" ht="13.5" spans="1:2">
      <c r="A942" s="82" t="s">
        <v>1003</v>
      </c>
      <c r="B942" s="63"/>
    </row>
    <row r="943" s="51" customFormat="1" ht="13.5" spans="1:2">
      <c r="A943" s="82" t="s">
        <v>1004</v>
      </c>
      <c r="B943" s="63"/>
    </row>
    <row r="944" s="51" customFormat="1" ht="13.5" spans="1:2">
      <c r="A944" s="82" t="s">
        <v>1005</v>
      </c>
      <c r="B944" s="63"/>
    </row>
    <row r="945" s="51" customFormat="1" ht="13.5" spans="1:2">
      <c r="A945" s="82" t="s">
        <v>1006</v>
      </c>
      <c r="B945" s="63"/>
    </row>
    <row r="946" s="51" customFormat="1" ht="13.5" spans="1:2">
      <c r="A946" s="82" t="s">
        <v>1007</v>
      </c>
      <c r="B946" s="63"/>
    </row>
    <row r="947" s="53" customFormat="1" ht="13.5" spans="1:2">
      <c r="A947" s="80" t="s">
        <v>1008</v>
      </c>
      <c r="B947" s="61">
        <f>SUM(B948:B951)</f>
        <v>4</v>
      </c>
    </row>
    <row r="948" s="51" customFormat="1" ht="13.5" spans="1:2">
      <c r="A948" s="82" t="s">
        <v>1009</v>
      </c>
      <c r="B948" s="63"/>
    </row>
    <row r="949" s="51" customFormat="1" ht="13.5" spans="1:2">
      <c r="A949" s="82" t="s">
        <v>1010</v>
      </c>
      <c r="B949" s="63"/>
    </row>
    <row r="950" s="51" customFormat="1" ht="13.5" spans="1:2">
      <c r="A950" s="82" t="s">
        <v>1011</v>
      </c>
      <c r="B950" s="63"/>
    </row>
    <row r="951" s="51" customFormat="1" ht="13.5" spans="1:2">
      <c r="A951" s="82" t="s">
        <v>1012</v>
      </c>
      <c r="B951" s="63">
        <v>4</v>
      </c>
    </row>
    <row r="952" s="53" customFormat="1" ht="13.5" spans="1:2">
      <c r="A952" s="80" t="s">
        <v>1013</v>
      </c>
      <c r="B952" s="61">
        <f>SUM(B953:B958)</f>
        <v>0</v>
      </c>
    </row>
    <row r="953" s="51" customFormat="1" ht="13.5" spans="1:2">
      <c r="A953" s="82" t="s">
        <v>305</v>
      </c>
      <c r="B953" s="63"/>
    </row>
    <row r="954" s="51" customFormat="1" ht="13.5" spans="1:2">
      <c r="A954" s="82" t="s">
        <v>306</v>
      </c>
      <c r="B954" s="63"/>
    </row>
    <row r="955" s="51" customFormat="1" ht="13.5" spans="1:2">
      <c r="A955" s="82" t="s">
        <v>307</v>
      </c>
      <c r="B955" s="63"/>
    </row>
    <row r="956" s="51" customFormat="1" ht="13.5" spans="1:2">
      <c r="A956" s="82" t="s">
        <v>999</v>
      </c>
      <c r="B956" s="63"/>
    </row>
    <row r="957" s="51" customFormat="1" ht="13.5" spans="1:2">
      <c r="A957" s="82" t="s">
        <v>1014</v>
      </c>
      <c r="B957" s="63"/>
    </row>
    <row r="958" s="51" customFormat="1" ht="13.5" spans="1:2">
      <c r="A958" s="82" t="s">
        <v>1015</v>
      </c>
      <c r="B958" s="63"/>
    </row>
    <row r="959" s="53" customFormat="1" ht="13.5" spans="1:2">
      <c r="A959" s="80" t="s">
        <v>1016</v>
      </c>
      <c r="B959" s="61">
        <f>SUM(B960:B963)</f>
        <v>0</v>
      </c>
    </row>
    <row r="960" s="51" customFormat="1" ht="13.5" spans="1:2">
      <c r="A960" s="82" t="s">
        <v>1017</v>
      </c>
      <c r="B960" s="63"/>
    </row>
    <row r="961" s="51" customFormat="1" ht="13.5" spans="1:2">
      <c r="A961" s="82" t="s">
        <v>1018</v>
      </c>
      <c r="B961" s="63"/>
    </row>
    <row r="962" s="51" customFormat="1" ht="13.5" spans="1:2">
      <c r="A962" s="82" t="s">
        <v>1019</v>
      </c>
      <c r="B962" s="63"/>
    </row>
    <row r="963" s="51" customFormat="1" ht="13.5" spans="1:2">
      <c r="A963" s="82" t="s">
        <v>1020</v>
      </c>
      <c r="B963" s="63"/>
    </row>
    <row r="964" s="53" customFormat="1" ht="13.5" spans="1:2">
      <c r="A964" s="80" t="s">
        <v>1021</v>
      </c>
      <c r="B964" s="61">
        <f>SUM(B965:B966)</f>
        <v>106</v>
      </c>
    </row>
    <row r="965" s="51" customFormat="1" ht="13.5" spans="1:2">
      <c r="A965" s="82" t="s">
        <v>1022</v>
      </c>
      <c r="B965" s="63">
        <v>106</v>
      </c>
    </row>
    <row r="966" s="51" customFormat="1" ht="13.5" spans="1:2">
      <c r="A966" s="82" t="s">
        <v>1023</v>
      </c>
      <c r="B966" s="63"/>
    </row>
    <row r="967" s="52" customFormat="1" ht="13.5" spans="1:2">
      <c r="A967" s="81" t="s">
        <v>191</v>
      </c>
      <c r="B967" s="58">
        <f>SUM(B968,B978,B994,B999,B1010,B1017,B1025)</f>
        <v>153</v>
      </c>
    </row>
    <row r="968" s="53" customFormat="1" ht="13.5" spans="1:2">
      <c r="A968" s="80" t="s">
        <v>1024</v>
      </c>
      <c r="B968" s="61">
        <f>SUM(B969:B977)</f>
        <v>0</v>
      </c>
    </row>
    <row r="969" s="51" customFormat="1" ht="13.5" spans="1:2">
      <c r="A969" s="82" t="s">
        <v>305</v>
      </c>
      <c r="B969" s="63"/>
    </row>
    <row r="970" s="51" customFormat="1" ht="13.5" spans="1:2">
      <c r="A970" s="82" t="s">
        <v>306</v>
      </c>
      <c r="B970" s="63"/>
    </row>
    <row r="971" s="51" customFormat="1" ht="13.5" spans="1:2">
      <c r="A971" s="82" t="s">
        <v>307</v>
      </c>
      <c r="B971" s="63"/>
    </row>
    <row r="972" s="51" customFormat="1" ht="13.5" spans="1:2">
      <c r="A972" s="82" t="s">
        <v>1025</v>
      </c>
      <c r="B972" s="63"/>
    </row>
    <row r="973" s="51" customFormat="1" ht="13.5" spans="1:2">
      <c r="A973" s="82" t="s">
        <v>1026</v>
      </c>
      <c r="B973" s="63"/>
    </row>
    <row r="974" s="51" customFormat="1" ht="13.5" spans="1:2">
      <c r="A974" s="82" t="s">
        <v>1027</v>
      </c>
      <c r="B974" s="63"/>
    </row>
    <row r="975" s="51" customFormat="1" ht="13.5" spans="1:2">
      <c r="A975" s="82" t="s">
        <v>1028</v>
      </c>
      <c r="B975" s="63"/>
    </row>
    <row r="976" s="51" customFormat="1" ht="13.5" spans="1:2">
      <c r="A976" s="82" t="s">
        <v>1029</v>
      </c>
      <c r="B976" s="63"/>
    </row>
    <row r="977" s="51" customFormat="1" ht="13.5" spans="1:2">
      <c r="A977" s="82" t="s">
        <v>1030</v>
      </c>
      <c r="B977" s="63"/>
    </row>
    <row r="978" s="53" customFormat="1" ht="13.5" spans="1:2">
      <c r="A978" s="80" t="s">
        <v>1031</v>
      </c>
      <c r="B978" s="61">
        <f>SUM(B979:B993)</f>
        <v>0</v>
      </c>
    </row>
    <row r="979" s="51" customFormat="1" ht="13.5" spans="1:2">
      <c r="A979" s="82" t="s">
        <v>305</v>
      </c>
      <c r="B979" s="63"/>
    </row>
    <row r="980" s="51" customFormat="1" ht="13.5" spans="1:2">
      <c r="A980" s="82" t="s">
        <v>306</v>
      </c>
      <c r="B980" s="63"/>
    </row>
    <row r="981" s="51" customFormat="1" ht="13.5" spans="1:2">
      <c r="A981" s="82" t="s">
        <v>307</v>
      </c>
      <c r="B981" s="63"/>
    </row>
    <row r="982" s="51" customFormat="1" ht="13.5" spans="1:2">
      <c r="A982" s="82" t="s">
        <v>1032</v>
      </c>
      <c r="B982" s="63"/>
    </row>
    <row r="983" s="51" customFormat="1" ht="13.5" spans="1:2">
      <c r="A983" s="82" t="s">
        <v>1033</v>
      </c>
      <c r="B983" s="63"/>
    </row>
    <row r="984" s="51" customFormat="1" ht="13.5" spans="1:2">
      <c r="A984" s="82" t="s">
        <v>1034</v>
      </c>
      <c r="B984" s="63"/>
    </row>
    <row r="985" s="51" customFormat="1" ht="13.5" spans="1:2">
      <c r="A985" s="82" t="s">
        <v>1035</v>
      </c>
      <c r="B985" s="63"/>
    </row>
    <row r="986" s="51" customFormat="1" ht="13.5" spans="1:2">
      <c r="A986" s="82" t="s">
        <v>1036</v>
      </c>
      <c r="B986" s="63"/>
    </row>
    <row r="987" s="51" customFormat="1" ht="13.5" spans="1:2">
      <c r="A987" s="82" t="s">
        <v>1037</v>
      </c>
      <c r="B987" s="63"/>
    </row>
    <row r="988" s="51" customFormat="1" ht="13.5" spans="1:2">
      <c r="A988" s="82" t="s">
        <v>1038</v>
      </c>
      <c r="B988" s="63"/>
    </row>
    <row r="989" s="51" customFormat="1" ht="13.5" spans="1:2">
      <c r="A989" s="82" t="s">
        <v>1039</v>
      </c>
      <c r="B989" s="63"/>
    </row>
    <row r="990" s="51" customFormat="1" ht="13.5" spans="1:2">
      <c r="A990" s="82" t="s">
        <v>1040</v>
      </c>
      <c r="B990" s="63"/>
    </row>
    <row r="991" s="51" customFormat="1" ht="13.5" spans="1:2">
      <c r="A991" s="82" t="s">
        <v>1041</v>
      </c>
      <c r="B991" s="63"/>
    </row>
    <row r="992" s="51" customFormat="1" ht="13.5" spans="1:2">
      <c r="A992" s="82" t="s">
        <v>1042</v>
      </c>
      <c r="B992" s="63"/>
    </row>
    <row r="993" s="51" customFormat="1" ht="13.5" spans="1:2">
      <c r="A993" s="82" t="s">
        <v>1043</v>
      </c>
      <c r="B993" s="63"/>
    </row>
    <row r="994" s="53" customFormat="1" ht="13.5" spans="1:2">
      <c r="A994" s="80" t="s">
        <v>1044</v>
      </c>
      <c r="B994" s="61">
        <f>SUM(B995:B998)</f>
        <v>0</v>
      </c>
    </row>
    <row r="995" s="51" customFormat="1" ht="13.5" spans="1:2">
      <c r="A995" s="82" t="s">
        <v>305</v>
      </c>
      <c r="B995" s="63"/>
    </row>
    <row r="996" s="51" customFormat="1" ht="13.5" spans="1:2">
      <c r="A996" s="82" t="s">
        <v>306</v>
      </c>
      <c r="B996" s="63"/>
    </row>
    <row r="997" s="51" customFormat="1" ht="13.5" spans="1:2">
      <c r="A997" s="82" t="s">
        <v>307</v>
      </c>
      <c r="B997" s="63"/>
    </row>
    <row r="998" s="51" customFormat="1" ht="13.5" spans="1:2">
      <c r="A998" s="82" t="s">
        <v>1045</v>
      </c>
      <c r="B998" s="63"/>
    </row>
    <row r="999" s="53" customFormat="1" ht="13.5" spans="1:2">
      <c r="A999" s="80" t="s">
        <v>1046</v>
      </c>
      <c r="B999" s="61">
        <f>SUM(B1000:B1009)</f>
        <v>129</v>
      </c>
    </row>
    <row r="1000" s="51" customFormat="1" ht="13.5" spans="1:2">
      <c r="A1000" s="82" t="s">
        <v>305</v>
      </c>
      <c r="B1000" s="63">
        <v>129</v>
      </c>
    </row>
    <row r="1001" s="51" customFormat="1" ht="13.5" spans="1:2">
      <c r="A1001" s="82" t="s">
        <v>306</v>
      </c>
      <c r="B1001" s="63"/>
    </row>
    <row r="1002" s="51" customFormat="1" ht="13.5" spans="1:2">
      <c r="A1002" s="82" t="s">
        <v>307</v>
      </c>
      <c r="B1002" s="63"/>
    </row>
    <row r="1003" s="51" customFormat="1" ht="13.5" spans="1:2">
      <c r="A1003" s="82" t="s">
        <v>1047</v>
      </c>
      <c r="B1003" s="63"/>
    </row>
    <row r="1004" s="51" customFormat="1" ht="13.5" spans="1:2">
      <c r="A1004" s="82" t="s">
        <v>1048</v>
      </c>
      <c r="B1004" s="63"/>
    </row>
    <row r="1005" s="51" customFormat="1" ht="13.5" spans="1:2">
      <c r="A1005" s="82" t="s">
        <v>1049</v>
      </c>
      <c r="B1005" s="63"/>
    </row>
    <row r="1006" s="51" customFormat="1" ht="13.5" spans="1:2">
      <c r="A1006" s="82" t="s">
        <v>1050</v>
      </c>
      <c r="B1006" s="63"/>
    </row>
    <row r="1007" s="51" customFormat="1" ht="13.5" spans="1:2">
      <c r="A1007" s="82" t="s">
        <v>1051</v>
      </c>
      <c r="B1007" s="63"/>
    </row>
    <row r="1008" s="51" customFormat="1" ht="13.5" spans="1:2">
      <c r="A1008" s="82" t="s">
        <v>314</v>
      </c>
      <c r="B1008" s="63"/>
    </row>
    <row r="1009" s="51" customFormat="1" ht="13.5" spans="1:2">
      <c r="A1009" s="82" t="s">
        <v>1052</v>
      </c>
      <c r="B1009" s="63"/>
    </row>
    <row r="1010" s="53" customFormat="1" ht="13.5" spans="1:2">
      <c r="A1010" s="80" t="s">
        <v>1053</v>
      </c>
      <c r="B1010" s="61">
        <f>SUM(B1011:B1016)</f>
        <v>24</v>
      </c>
    </row>
    <row r="1011" s="51" customFormat="1" ht="13.5" spans="1:2">
      <c r="A1011" s="82" t="s">
        <v>305</v>
      </c>
      <c r="B1011" s="63">
        <v>24</v>
      </c>
    </row>
    <row r="1012" s="51" customFormat="1" ht="13.5" spans="1:2">
      <c r="A1012" s="82" t="s">
        <v>306</v>
      </c>
      <c r="B1012" s="63"/>
    </row>
    <row r="1013" s="51" customFormat="1" ht="13.5" spans="1:2">
      <c r="A1013" s="82" t="s">
        <v>307</v>
      </c>
      <c r="B1013" s="63"/>
    </row>
    <row r="1014" s="51" customFormat="1" ht="13.5" spans="1:2">
      <c r="A1014" s="82" t="s">
        <v>1054</v>
      </c>
      <c r="B1014" s="63"/>
    </row>
    <row r="1015" s="51" customFormat="1" ht="13.5" spans="1:2">
      <c r="A1015" s="82" t="s">
        <v>1055</v>
      </c>
      <c r="B1015" s="63"/>
    </row>
    <row r="1016" s="51" customFormat="1" ht="13.5" spans="1:2">
      <c r="A1016" s="82" t="s">
        <v>1056</v>
      </c>
      <c r="B1016" s="63"/>
    </row>
    <row r="1017" s="53" customFormat="1" ht="13.5" spans="1:2">
      <c r="A1017" s="80" t="s">
        <v>1057</v>
      </c>
      <c r="B1017" s="61">
        <f>SUM(B1018:B1024)</f>
        <v>0</v>
      </c>
    </row>
    <row r="1018" s="51" customFormat="1" ht="13.5" spans="1:2">
      <c r="A1018" s="82" t="s">
        <v>305</v>
      </c>
      <c r="B1018" s="63"/>
    </row>
    <row r="1019" s="51" customFormat="1" ht="13.5" spans="1:2">
      <c r="A1019" s="82" t="s">
        <v>306</v>
      </c>
      <c r="B1019" s="63"/>
    </row>
    <row r="1020" s="51" customFormat="1" ht="13.5" spans="1:2">
      <c r="A1020" s="82" t="s">
        <v>307</v>
      </c>
      <c r="B1020" s="63"/>
    </row>
    <row r="1021" s="51" customFormat="1" ht="13.5" spans="1:2">
      <c r="A1021" s="82" t="s">
        <v>1058</v>
      </c>
      <c r="B1021" s="63"/>
    </row>
    <row r="1022" s="51" customFormat="1" ht="13.5" spans="1:2">
      <c r="A1022" s="82" t="s">
        <v>1059</v>
      </c>
      <c r="B1022" s="63"/>
    </row>
    <row r="1023" s="51" customFormat="1" ht="13.5" spans="1:2">
      <c r="A1023" s="82" t="s">
        <v>1060</v>
      </c>
      <c r="B1023" s="63"/>
    </row>
    <row r="1024" s="51" customFormat="1" ht="13.5" spans="1:2">
      <c r="A1024" s="82" t="s">
        <v>1061</v>
      </c>
      <c r="B1024" s="63"/>
    </row>
    <row r="1025" s="53" customFormat="1" ht="13.5" spans="1:2">
      <c r="A1025" s="80" t="s">
        <v>1062</v>
      </c>
      <c r="B1025" s="61">
        <f>SUM(B1026:B1030)</f>
        <v>0</v>
      </c>
    </row>
    <row r="1026" s="51" customFormat="1" ht="13.5" spans="1:2">
      <c r="A1026" s="82" t="s">
        <v>1063</v>
      </c>
      <c r="B1026" s="63"/>
    </row>
    <row r="1027" s="51" customFormat="1" ht="13.5" spans="1:2">
      <c r="A1027" s="82" t="s">
        <v>1064</v>
      </c>
      <c r="B1027" s="63"/>
    </row>
    <row r="1028" s="51" customFormat="1" ht="13.5" spans="1:2">
      <c r="A1028" s="82" t="s">
        <v>1065</v>
      </c>
      <c r="B1028" s="63"/>
    </row>
    <row r="1029" s="51" customFormat="1" ht="13.5" spans="1:2">
      <c r="A1029" s="82" t="s">
        <v>1066</v>
      </c>
      <c r="B1029" s="63"/>
    </row>
    <row r="1030" s="51" customFormat="1" ht="13.5" spans="1:2">
      <c r="A1030" s="82" t="s">
        <v>1067</v>
      </c>
      <c r="B1030" s="63"/>
    </row>
    <row r="1031" s="52" customFormat="1" ht="13.5" spans="1:2">
      <c r="A1031" s="81" t="s">
        <v>83</v>
      </c>
      <c r="B1031" s="58">
        <f>SUM(B1032,B1042,B1048)</f>
        <v>0</v>
      </c>
    </row>
    <row r="1032" s="53" customFormat="1" ht="13.5" spans="1:2">
      <c r="A1032" s="80" t="s">
        <v>1068</v>
      </c>
      <c r="B1032" s="61">
        <f>SUM(B1033:B1041)</f>
        <v>0</v>
      </c>
    </row>
    <row r="1033" s="51" customFormat="1" ht="13.5" spans="1:2">
      <c r="A1033" s="82" t="s">
        <v>305</v>
      </c>
      <c r="B1033" s="63"/>
    </row>
    <row r="1034" s="51" customFormat="1" ht="13.5" spans="1:2">
      <c r="A1034" s="82" t="s">
        <v>306</v>
      </c>
      <c r="B1034" s="63"/>
    </row>
    <row r="1035" s="51" customFormat="1" ht="13.5" spans="1:2">
      <c r="A1035" s="82" t="s">
        <v>307</v>
      </c>
      <c r="B1035" s="63"/>
    </row>
    <row r="1036" s="51" customFormat="1" ht="13.5" spans="1:2">
      <c r="A1036" s="82" t="s">
        <v>1069</v>
      </c>
      <c r="B1036" s="63"/>
    </row>
    <row r="1037" s="51" customFormat="1" ht="13.5" spans="1:2">
      <c r="A1037" s="82" t="s">
        <v>1070</v>
      </c>
      <c r="B1037" s="63"/>
    </row>
    <row r="1038" s="51" customFormat="1" ht="13.5" spans="1:2">
      <c r="A1038" s="82" t="s">
        <v>1071</v>
      </c>
      <c r="B1038" s="63"/>
    </row>
    <row r="1039" s="51" customFormat="1" ht="13.5" spans="1:2">
      <c r="A1039" s="82" t="s">
        <v>1072</v>
      </c>
      <c r="B1039" s="63"/>
    </row>
    <row r="1040" s="51" customFormat="1" ht="13.5" spans="1:2">
      <c r="A1040" s="82" t="s">
        <v>314</v>
      </c>
      <c r="B1040" s="63"/>
    </row>
    <row r="1041" s="51" customFormat="1" ht="13.5" spans="1:2">
      <c r="A1041" s="82" t="s">
        <v>1073</v>
      </c>
      <c r="B1041" s="63"/>
    </row>
    <row r="1042" s="53" customFormat="1" ht="13.5" spans="1:2">
      <c r="A1042" s="80" t="s">
        <v>1074</v>
      </c>
      <c r="B1042" s="61">
        <f>SUM(B1043:B1047)</f>
        <v>0</v>
      </c>
    </row>
    <row r="1043" s="51" customFormat="1" ht="13.5" spans="1:2">
      <c r="A1043" s="82" t="s">
        <v>305</v>
      </c>
      <c r="B1043" s="63"/>
    </row>
    <row r="1044" s="51" customFormat="1" ht="13.5" spans="1:2">
      <c r="A1044" s="82" t="s">
        <v>306</v>
      </c>
      <c r="B1044" s="63"/>
    </row>
    <row r="1045" s="51" customFormat="1" ht="13.5" spans="1:2">
      <c r="A1045" s="82" t="s">
        <v>307</v>
      </c>
      <c r="B1045" s="63"/>
    </row>
    <row r="1046" s="51" customFormat="1" ht="13.5" spans="1:2">
      <c r="A1046" s="82" t="s">
        <v>1075</v>
      </c>
      <c r="B1046" s="63"/>
    </row>
    <row r="1047" s="51" customFormat="1" ht="13.5" spans="1:2">
      <c r="A1047" s="82" t="s">
        <v>1076</v>
      </c>
      <c r="B1047" s="63"/>
    </row>
    <row r="1048" s="53" customFormat="1" ht="13.5" spans="1:2">
      <c r="A1048" s="80" t="s">
        <v>1077</v>
      </c>
      <c r="B1048" s="61">
        <f>SUM(B1049:B1050)</f>
        <v>0</v>
      </c>
    </row>
    <row r="1049" s="51" customFormat="1" ht="13.5" spans="1:2">
      <c r="A1049" s="82" t="s">
        <v>1078</v>
      </c>
      <c r="B1049" s="63"/>
    </row>
    <row r="1050" s="51" customFormat="1" ht="13.5" spans="1:2">
      <c r="A1050" s="82" t="s">
        <v>1079</v>
      </c>
      <c r="B1050" s="63"/>
    </row>
    <row r="1051" s="52" customFormat="1" ht="13.5" spans="1:2">
      <c r="A1051" s="81" t="s">
        <v>84</v>
      </c>
      <c r="B1051" s="58">
        <f>SUM(B1052,B1059,B1069,B1075,B1078)</f>
        <v>3</v>
      </c>
    </row>
    <row r="1052" s="53" customFormat="1" ht="13.5" spans="1:2">
      <c r="A1052" s="80" t="s">
        <v>1080</v>
      </c>
      <c r="B1052" s="61">
        <f>SUM(B1053:B1058)</f>
        <v>3</v>
      </c>
    </row>
    <row r="1053" s="51" customFormat="1" ht="13.5" spans="1:2">
      <c r="A1053" s="82" t="s">
        <v>305</v>
      </c>
      <c r="B1053" s="63"/>
    </row>
    <row r="1054" s="51" customFormat="1" ht="13.5" spans="1:2">
      <c r="A1054" s="82" t="s">
        <v>306</v>
      </c>
      <c r="B1054" s="63">
        <v>3</v>
      </c>
    </row>
    <row r="1055" s="51" customFormat="1" ht="13.5" spans="1:2">
      <c r="A1055" s="82" t="s">
        <v>307</v>
      </c>
      <c r="B1055" s="63"/>
    </row>
    <row r="1056" s="51" customFormat="1" ht="13.5" spans="1:2">
      <c r="A1056" s="82" t="s">
        <v>1081</v>
      </c>
      <c r="B1056" s="63"/>
    </row>
    <row r="1057" s="51" customFormat="1" ht="13.5" spans="1:2">
      <c r="A1057" s="82" t="s">
        <v>314</v>
      </c>
      <c r="B1057" s="63"/>
    </row>
    <row r="1058" s="51" customFormat="1" ht="13.5" spans="1:2">
      <c r="A1058" s="82" t="s">
        <v>1082</v>
      </c>
      <c r="B1058" s="63"/>
    </row>
    <row r="1059" s="53" customFormat="1" ht="13.5" spans="1:2">
      <c r="A1059" s="80" t="s">
        <v>1083</v>
      </c>
      <c r="B1059" s="61">
        <f>SUM(B1060:B1068)</f>
        <v>0</v>
      </c>
    </row>
    <row r="1060" s="51" customFormat="1" ht="13.5" spans="1:2">
      <c r="A1060" s="82" t="s">
        <v>1084</v>
      </c>
      <c r="B1060" s="63"/>
    </row>
    <row r="1061" s="51" customFormat="1" ht="13.5" spans="1:2">
      <c r="A1061" s="82" t="s">
        <v>1085</v>
      </c>
      <c r="B1061" s="63"/>
    </row>
    <row r="1062" s="51" customFormat="1" ht="13.5" spans="1:2">
      <c r="A1062" s="82" t="s">
        <v>1086</v>
      </c>
      <c r="B1062" s="63"/>
    </row>
    <row r="1063" s="51" customFormat="1" ht="13.5" spans="1:2">
      <c r="A1063" s="82" t="s">
        <v>1087</v>
      </c>
      <c r="B1063" s="63"/>
    </row>
    <row r="1064" s="51" customFormat="1" ht="13.5" spans="1:2">
      <c r="A1064" s="82" t="s">
        <v>1088</v>
      </c>
      <c r="B1064" s="63"/>
    </row>
    <row r="1065" s="51" customFormat="1" ht="13.5" spans="1:2">
      <c r="A1065" s="82" t="s">
        <v>1089</v>
      </c>
      <c r="B1065" s="63"/>
    </row>
    <row r="1066" s="51" customFormat="1" ht="13.5" spans="1:2">
      <c r="A1066" s="82" t="s">
        <v>1090</v>
      </c>
      <c r="B1066" s="63"/>
    </row>
    <row r="1067" s="51" customFormat="1" ht="13.5" spans="1:2">
      <c r="A1067" s="82" t="s">
        <v>1091</v>
      </c>
      <c r="B1067" s="63"/>
    </row>
    <row r="1068" s="51" customFormat="1" ht="13.5" spans="1:2">
      <c r="A1068" s="82" t="s">
        <v>1092</v>
      </c>
      <c r="B1068" s="63"/>
    </row>
    <row r="1069" s="53" customFormat="1" ht="13.5" spans="1:2">
      <c r="A1069" s="80" t="s">
        <v>1093</v>
      </c>
      <c r="B1069" s="61">
        <f>SUM(B1070:B1074)</f>
        <v>0</v>
      </c>
    </row>
    <row r="1070" s="51" customFormat="1" ht="13.5" spans="1:2">
      <c r="A1070" s="82" t="s">
        <v>1094</v>
      </c>
      <c r="B1070" s="63"/>
    </row>
    <row r="1071" s="51" customFormat="1" ht="13.5" spans="1:2">
      <c r="A1071" s="51" t="s">
        <v>1095</v>
      </c>
      <c r="B1071" s="63"/>
    </row>
    <row r="1072" s="51" customFormat="1" ht="13.5" spans="1:2">
      <c r="A1072" s="82" t="s">
        <v>1096</v>
      </c>
      <c r="B1072" s="63"/>
    </row>
    <row r="1073" s="51" customFormat="1" ht="13.5" spans="1:2">
      <c r="A1073" s="82" t="s">
        <v>1097</v>
      </c>
      <c r="B1073" s="63"/>
    </row>
    <row r="1074" s="51" customFormat="1" ht="13.5" spans="1:2">
      <c r="A1074" s="82" t="s">
        <v>1098</v>
      </c>
      <c r="B1074" s="63"/>
    </row>
    <row r="1075" s="53" customFormat="1" ht="13.5" spans="1:2">
      <c r="A1075" s="80" t="s">
        <v>1099</v>
      </c>
      <c r="B1075" s="61">
        <f>SUM(B1076:B1077)</f>
        <v>0</v>
      </c>
    </row>
    <row r="1076" s="51" customFormat="1" ht="13.5" spans="1:2">
      <c r="A1076" s="82" t="s">
        <v>1100</v>
      </c>
      <c r="B1076" s="63"/>
    </row>
    <row r="1077" s="51" customFormat="1" ht="13.5" spans="1:2">
      <c r="A1077" s="82" t="s">
        <v>1101</v>
      </c>
      <c r="B1077" s="63"/>
    </row>
    <row r="1078" s="53" customFormat="1" ht="13.5" spans="1:2">
      <c r="A1078" s="80" t="s">
        <v>1102</v>
      </c>
      <c r="B1078" s="61">
        <f>SUM(B1079:B1080)</f>
        <v>0</v>
      </c>
    </row>
    <row r="1079" s="51" customFormat="1" ht="13.5" spans="1:2">
      <c r="A1079" s="82" t="s">
        <v>1103</v>
      </c>
      <c r="B1079" s="63"/>
    </row>
    <row r="1080" s="51" customFormat="1" ht="13.5" spans="1:2">
      <c r="A1080" s="82" t="s">
        <v>1104</v>
      </c>
      <c r="B1080" s="63"/>
    </row>
    <row r="1081" s="52" customFormat="1" ht="13.5" spans="1:2">
      <c r="A1081" s="81" t="s">
        <v>1105</v>
      </c>
      <c r="B1081" s="58">
        <f>SUM(B1082:B1090)</f>
        <v>0</v>
      </c>
    </row>
    <row r="1082" s="51" customFormat="1" ht="13.5" spans="1:2">
      <c r="A1082" s="82" t="s">
        <v>1106</v>
      </c>
      <c r="B1082" s="63"/>
    </row>
    <row r="1083" s="51" customFormat="1" ht="13.5" spans="1:2">
      <c r="A1083" s="82" t="s">
        <v>1107</v>
      </c>
      <c r="B1083" s="63"/>
    </row>
    <row r="1084" s="51" customFormat="1" ht="13.5" spans="1:2">
      <c r="A1084" s="82" t="s">
        <v>1108</v>
      </c>
      <c r="B1084" s="63"/>
    </row>
    <row r="1085" s="51" customFormat="1" ht="13.5" spans="1:2">
      <c r="A1085" s="82" t="s">
        <v>1109</v>
      </c>
      <c r="B1085" s="63"/>
    </row>
    <row r="1086" s="51" customFormat="1" ht="13.5" spans="1:2">
      <c r="A1086" s="82" t="s">
        <v>1110</v>
      </c>
      <c r="B1086" s="63"/>
    </row>
    <row r="1087" s="51" customFormat="1" ht="13.5" spans="1:2">
      <c r="A1087" s="82" t="s">
        <v>1111</v>
      </c>
      <c r="B1087" s="63"/>
    </row>
    <row r="1088" s="51" customFormat="1" ht="13.5" spans="1:2">
      <c r="A1088" s="82" t="s">
        <v>1112</v>
      </c>
      <c r="B1088" s="63"/>
    </row>
    <row r="1089" s="51" customFormat="1" ht="13.5" spans="1:2">
      <c r="A1089" s="82" t="s">
        <v>1113</v>
      </c>
      <c r="B1089" s="63"/>
    </row>
    <row r="1090" s="51" customFormat="1" ht="13.5" spans="1:2">
      <c r="A1090" s="82" t="s">
        <v>1114</v>
      </c>
      <c r="B1090" s="63"/>
    </row>
    <row r="1091" s="52" customFormat="1" ht="13.5" spans="1:2">
      <c r="A1091" s="81" t="s">
        <v>1115</v>
      </c>
      <c r="B1091" s="58">
        <f>SUM(B1092,B1119,B1134)</f>
        <v>46</v>
      </c>
    </row>
    <row r="1092" s="53" customFormat="1" ht="13.5" spans="1:2">
      <c r="A1092" s="80" t="s">
        <v>1116</v>
      </c>
      <c r="B1092" s="61">
        <f>SUM(B1093:B1118)</f>
        <v>31</v>
      </c>
    </row>
    <row r="1093" s="51" customFormat="1" ht="13.5" spans="1:2">
      <c r="A1093" s="82" t="s">
        <v>305</v>
      </c>
      <c r="B1093" s="65">
        <v>10</v>
      </c>
    </row>
    <row r="1094" s="51" customFormat="1" ht="13.5" spans="1:2">
      <c r="A1094" s="82" t="s">
        <v>306</v>
      </c>
      <c r="B1094" s="65"/>
    </row>
    <row r="1095" s="51" customFormat="1" ht="13.5" spans="1:2">
      <c r="A1095" s="82" t="s">
        <v>307</v>
      </c>
      <c r="B1095" s="65"/>
    </row>
    <row r="1096" s="51" customFormat="1" ht="13.5" spans="1:2">
      <c r="A1096" s="82" t="s">
        <v>1117</v>
      </c>
      <c r="B1096" s="65"/>
    </row>
    <row r="1097" s="51" customFormat="1" ht="13.5" spans="1:2">
      <c r="A1097" s="82" t="s">
        <v>1118</v>
      </c>
      <c r="B1097" s="65"/>
    </row>
    <row r="1098" s="51" customFormat="1" ht="13.5" spans="1:2">
      <c r="A1098" s="82" t="s">
        <v>1119</v>
      </c>
      <c r="B1098" s="65"/>
    </row>
    <row r="1099" s="51" customFormat="1" ht="13.5" spans="1:2">
      <c r="A1099" s="82" t="s">
        <v>1120</v>
      </c>
      <c r="B1099" s="65">
        <v>20</v>
      </c>
    </row>
    <row r="1100" s="51" customFormat="1" ht="13.5" spans="1:2">
      <c r="A1100" s="82" t="s">
        <v>1121</v>
      </c>
      <c r="B1100" s="65">
        <v>1</v>
      </c>
    </row>
    <row r="1101" s="51" customFormat="1" ht="13.5" spans="1:2">
      <c r="A1101" s="82" t="s">
        <v>1122</v>
      </c>
      <c r="B1101" s="65"/>
    </row>
    <row r="1102" s="51" customFormat="1" ht="13.5" spans="1:2">
      <c r="A1102" s="82" t="s">
        <v>1123</v>
      </c>
      <c r="B1102" s="65"/>
    </row>
    <row r="1103" s="51" customFormat="1" ht="13.5" spans="1:2">
      <c r="A1103" s="82" t="s">
        <v>1124</v>
      </c>
      <c r="B1103" s="65"/>
    </row>
    <row r="1104" s="51" customFormat="1" ht="13.5" spans="1:2">
      <c r="A1104" s="82" t="s">
        <v>1125</v>
      </c>
      <c r="B1104" s="65"/>
    </row>
    <row r="1105" s="51" customFormat="1" ht="13.5" spans="1:2">
      <c r="A1105" s="82" t="s">
        <v>1126</v>
      </c>
      <c r="B1105" s="63"/>
    </row>
    <row r="1106" s="51" customFormat="1" ht="13.5" spans="1:2">
      <c r="A1106" s="82" t="s">
        <v>1127</v>
      </c>
      <c r="B1106" s="63"/>
    </row>
    <row r="1107" s="51" customFormat="1" ht="13.5" spans="1:2">
      <c r="A1107" s="82" t="s">
        <v>1128</v>
      </c>
      <c r="B1107" s="63"/>
    </row>
    <row r="1108" s="51" customFormat="1" ht="13.5" spans="1:2">
      <c r="A1108" s="82" t="s">
        <v>1129</v>
      </c>
      <c r="B1108" s="63"/>
    </row>
    <row r="1109" s="51" customFormat="1" ht="13.5" spans="1:2">
      <c r="A1109" s="82" t="s">
        <v>1130</v>
      </c>
      <c r="B1109" s="63"/>
    </row>
    <row r="1110" s="51" customFormat="1" ht="13.5" spans="1:2">
      <c r="A1110" s="82" t="s">
        <v>1131</v>
      </c>
      <c r="B1110" s="63"/>
    </row>
    <row r="1111" s="51" customFormat="1" ht="13.5" spans="1:2">
      <c r="A1111" s="82" t="s">
        <v>1132</v>
      </c>
      <c r="B1111" s="63"/>
    </row>
    <row r="1112" s="51" customFormat="1" ht="13.5" spans="1:2">
      <c r="A1112" s="82" t="s">
        <v>1133</v>
      </c>
      <c r="B1112" s="63"/>
    </row>
    <row r="1113" s="51" customFormat="1" ht="13.5" spans="1:2">
      <c r="A1113" s="82" t="s">
        <v>1134</v>
      </c>
      <c r="B1113" s="63"/>
    </row>
    <row r="1114" s="51" customFormat="1" ht="13.5" spans="1:2">
      <c r="A1114" s="82" t="s">
        <v>1135</v>
      </c>
      <c r="B1114" s="63"/>
    </row>
    <row r="1115" s="51" customFormat="1" ht="13.5" spans="1:2">
      <c r="A1115" s="82" t="s">
        <v>1136</v>
      </c>
      <c r="B1115" s="63"/>
    </row>
    <row r="1116" s="51" customFormat="1" ht="13.5" spans="1:2">
      <c r="A1116" s="82" t="s">
        <v>1137</v>
      </c>
      <c r="B1116" s="63"/>
    </row>
    <row r="1117" s="51" customFormat="1" ht="13.5" spans="1:2">
      <c r="A1117" s="82" t="s">
        <v>314</v>
      </c>
      <c r="B1117" s="63"/>
    </row>
    <row r="1118" s="51" customFormat="1" ht="13.5" spans="1:2">
      <c r="A1118" s="82" t="s">
        <v>1138</v>
      </c>
      <c r="B1118" s="63"/>
    </row>
    <row r="1119" s="53" customFormat="1" ht="13.5" spans="1:2">
      <c r="A1119" s="80" t="s">
        <v>1139</v>
      </c>
      <c r="B1119" s="61">
        <f>SUM(B1120:B1133)</f>
        <v>10</v>
      </c>
    </row>
    <row r="1120" s="51" customFormat="1" ht="13.5" spans="1:2">
      <c r="A1120" s="82" t="s">
        <v>305</v>
      </c>
      <c r="B1120" s="63"/>
    </row>
    <row r="1121" s="51" customFormat="1" ht="13.5" spans="1:2">
      <c r="A1121" s="82" t="s">
        <v>306</v>
      </c>
      <c r="B1121" s="63">
        <v>10</v>
      </c>
    </row>
    <row r="1122" s="51" customFormat="1" ht="13.5" spans="1:2">
      <c r="A1122" s="82" t="s">
        <v>307</v>
      </c>
      <c r="B1122" s="63"/>
    </row>
    <row r="1123" s="51" customFormat="1" ht="13.5" spans="1:2">
      <c r="A1123" s="82" t="s">
        <v>1140</v>
      </c>
      <c r="B1123" s="63"/>
    </row>
    <row r="1124" s="51" customFormat="1" ht="13.5" spans="1:2">
      <c r="A1124" s="82" t="s">
        <v>1141</v>
      </c>
      <c r="B1124" s="63"/>
    </row>
    <row r="1125" s="51" customFormat="1" ht="13.5" spans="1:2">
      <c r="A1125" s="82" t="s">
        <v>1142</v>
      </c>
      <c r="B1125" s="63"/>
    </row>
    <row r="1126" s="51" customFormat="1" ht="13.5" spans="1:2">
      <c r="A1126" s="82" t="s">
        <v>1143</v>
      </c>
      <c r="B1126" s="63"/>
    </row>
    <row r="1127" s="51" customFormat="1" ht="13.5" spans="1:2">
      <c r="A1127" s="82" t="s">
        <v>1144</v>
      </c>
      <c r="B1127" s="63"/>
    </row>
    <row r="1128" s="51" customFormat="1" ht="13.5" spans="1:2">
      <c r="A1128" s="82" t="s">
        <v>1145</v>
      </c>
      <c r="B1128" s="63"/>
    </row>
    <row r="1129" s="51" customFormat="1" ht="13.5" spans="1:2">
      <c r="A1129" s="82" t="s">
        <v>1146</v>
      </c>
      <c r="B1129" s="63"/>
    </row>
    <row r="1130" s="51" customFormat="1" ht="13.5" spans="1:2">
      <c r="A1130" s="82" t="s">
        <v>1147</v>
      </c>
      <c r="B1130" s="63"/>
    </row>
    <row r="1131" s="51" customFormat="1" ht="13.5" spans="1:2">
      <c r="A1131" s="82" t="s">
        <v>1148</v>
      </c>
      <c r="B1131" s="63"/>
    </row>
    <row r="1132" s="51" customFormat="1" ht="13.5" spans="1:2">
      <c r="A1132" s="82" t="s">
        <v>1149</v>
      </c>
      <c r="B1132" s="63"/>
    </row>
    <row r="1133" s="51" customFormat="1" ht="13.5" spans="1:2">
      <c r="A1133" s="82" t="s">
        <v>1150</v>
      </c>
      <c r="B1133" s="63"/>
    </row>
    <row r="1134" s="53" customFormat="1" ht="13.5" spans="1:2">
      <c r="A1134" s="80" t="s">
        <v>1151</v>
      </c>
      <c r="B1134" s="61">
        <v>5</v>
      </c>
    </row>
    <row r="1135" s="52" customFormat="1" ht="13.5" spans="1:2">
      <c r="A1135" s="81" t="s">
        <v>1152</v>
      </c>
      <c r="B1135" s="58">
        <f>SUM(B1136,B1147,B1151)</f>
        <v>45</v>
      </c>
    </row>
    <row r="1136" s="53" customFormat="1" ht="13.5" spans="1:2">
      <c r="A1136" s="80" t="s">
        <v>1153</v>
      </c>
      <c r="B1136" s="61">
        <f>SUM(B1137:B1146)</f>
        <v>45</v>
      </c>
    </row>
    <row r="1137" s="51" customFormat="1" ht="13.5" spans="1:2">
      <c r="A1137" s="82" t="s">
        <v>1154</v>
      </c>
      <c r="B1137" s="63"/>
    </row>
    <row r="1138" s="51" customFormat="1" ht="13.5" spans="1:2">
      <c r="A1138" s="82" t="s">
        <v>1155</v>
      </c>
      <c r="B1138" s="63"/>
    </row>
    <row r="1139" s="51" customFormat="1" ht="13.5" spans="1:2">
      <c r="A1139" s="82" t="s">
        <v>1156</v>
      </c>
      <c r="B1139" s="63"/>
    </row>
    <row r="1140" s="51" customFormat="1" ht="13.5" spans="1:2">
      <c r="A1140" s="82" t="s">
        <v>1157</v>
      </c>
      <c r="B1140" s="63"/>
    </row>
    <row r="1141" s="51" customFormat="1" ht="13.5" spans="1:2">
      <c r="A1141" s="82" t="s">
        <v>1158</v>
      </c>
      <c r="B1141" s="63"/>
    </row>
    <row r="1142" s="51" customFormat="1" ht="13.5" spans="1:2">
      <c r="A1142" s="82" t="s">
        <v>1159</v>
      </c>
      <c r="B1142" s="63">
        <v>45</v>
      </c>
    </row>
    <row r="1143" s="51" customFormat="1" ht="13.5" spans="1:2">
      <c r="A1143" s="82" t="s">
        <v>1160</v>
      </c>
      <c r="B1143" s="63"/>
    </row>
    <row r="1144" s="51" customFormat="1" ht="13.5" spans="1:2">
      <c r="A1144" s="82" t="s">
        <v>1161</v>
      </c>
      <c r="B1144" s="63"/>
    </row>
    <row r="1145" s="51" customFormat="1" ht="13.5" spans="1:2">
      <c r="A1145" s="82" t="s">
        <v>1162</v>
      </c>
      <c r="B1145" s="63"/>
    </row>
    <row r="1146" s="51" customFormat="1" ht="13.5" spans="1:2">
      <c r="A1146" s="82" t="s">
        <v>1163</v>
      </c>
      <c r="B1146" s="63"/>
    </row>
    <row r="1147" s="53" customFormat="1" ht="13.5" spans="1:2">
      <c r="A1147" s="80" t="s">
        <v>1164</v>
      </c>
      <c r="B1147" s="61">
        <f>SUM(B1148:B1150)</f>
        <v>0</v>
      </c>
    </row>
    <row r="1148" s="51" customFormat="1" ht="13.5" spans="1:2">
      <c r="A1148" s="82" t="s">
        <v>1165</v>
      </c>
      <c r="B1148" s="63"/>
    </row>
    <row r="1149" s="51" customFormat="1" ht="13.5" spans="1:2">
      <c r="A1149" s="82" t="s">
        <v>1166</v>
      </c>
      <c r="B1149" s="63"/>
    </row>
    <row r="1150" s="51" customFormat="1" ht="13.5" spans="1:2">
      <c r="A1150" s="82" t="s">
        <v>1167</v>
      </c>
      <c r="B1150" s="63"/>
    </row>
    <row r="1151" s="53" customFormat="1" ht="13.5" spans="1:2">
      <c r="A1151" s="80" t="s">
        <v>1168</v>
      </c>
      <c r="B1151" s="61">
        <f>SUM(B1152:B1154)</f>
        <v>0</v>
      </c>
    </row>
    <row r="1152" s="51" customFormat="1" ht="13.5" spans="1:2">
      <c r="A1152" s="82" t="s">
        <v>1169</v>
      </c>
      <c r="B1152" s="63"/>
    </row>
    <row r="1153" s="51" customFormat="1" ht="13.5" spans="1:2">
      <c r="A1153" s="82" t="s">
        <v>1170</v>
      </c>
      <c r="B1153" s="63"/>
    </row>
    <row r="1154" s="51" customFormat="1" ht="13.5" spans="1:2">
      <c r="A1154" s="82" t="s">
        <v>1171</v>
      </c>
      <c r="B1154" s="63"/>
    </row>
    <row r="1155" s="52" customFormat="1" ht="13.5" spans="1:2">
      <c r="A1155" s="81" t="s">
        <v>1172</v>
      </c>
      <c r="B1155" s="58">
        <f>SUM(B1156,B1174,B1180,B1186)</f>
        <v>0</v>
      </c>
    </row>
    <row r="1156" s="53" customFormat="1" ht="13.5" spans="1:2">
      <c r="A1156" s="80" t="s">
        <v>1173</v>
      </c>
      <c r="B1156" s="61">
        <f>SUM(B1157:B1173)</f>
        <v>0</v>
      </c>
    </row>
    <row r="1157" s="51" customFormat="1" ht="13.5" spans="1:2">
      <c r="A1157" s="82" t="s">
        <v>305</v>
      </c>
      <c r="B1157" s="63"/>
    </row>
    <row r="1158" s="51" customFormat="1" ht="13.5" spans="1:2">
      <c r="A1158" s="82" t="s">
        <v>306</v>
      </c>
      <c r="B1158" s="63"/>
    </row>
    <row r="1159" s="51" customFormat="1" ht="13.5" spans="1:2">
      <c r="A1159" s="82" t="s">
        <v>307</v>
      </c>
      <c r="B1159" s="63"/>
    </row>
    <row r="1160" s="51" customFormat="1" ht="13.5" spans="1:2">
      <c r="A1160" s="82" t="s">
        <v>1174</v>
      </c>
      <c r="B1160" s="63"/>
    </row>
    <row r="1161" s="51" customFormat="1" ht="13.5" spans="1:2">
      <c r="A1161" s="82" t="s">
        <v>1175</v>
      </c>
      <c r="B1161" s="63"/>
    </row>
    <row r="1162" s="51" customFormat="1" ht="13.5" spans="1:2">
      <c r="A1162" s="82" t="s">
        <v>1176</v>
      </c>
      <c r="B1162" s="63"/>
    </row>
    <row r="1163" s="51" customFormat="1" ht="13.5" spans="1:2">
      <c r="A1163" s="82" t="s">
        <v>1177</v>
      </c>
      <c r="B1163" s="63"/>
    </row>
    <row r="1164" s="51" customFormat="1" ht="13.5" spans="1:2">
      <c r="A1164" s="82" t="s">
        <v>1178</v>
      </c>
      <c r="B1164" s="63"/>
    </row>
    <row r="1165" s="51" customFormat="1" ht="13.5" spans="1:2">
      <c r="A1165" s="82" t="s">
        <v>1179</v>
      </c>
      <c r="B1165" s="63"/>
    </row>
    <row r="1166" s="51" customFormat="1" ht="13.5" spans="1:2">
      <c r="A1166" s="82" t="s">
        <v>1180</v>
      </c>
      <c r="B1166" s="63"/>
    </row>
    <row r="1167" s="51" customFormat="1" ht="13.5" spans="1:2">
      <c r="A1167" s="82" t="s">
        <v>1181</v>
      </c>
      <c r="B1167" s="63"/>
    </row>
    <row r="1168" s="51" customFormat="1" ht="13.5" spans="1:2">
      <c r="A1168" s="82" t="s">
        <v>1182</v>
      </c>
      <c r="B1168" s="63"/>
    </row>
    <row r="1169" s="51" customFormat="1" ht="13.5" spans="1:2">
      <c r="A1169" s="82" t="s">
        <v>1183</v>
      </c>
      <c r="B1169" s="63"/>
    </row>
    <row r="1170" s="51" customFormat="1" ht="13.5" spans="1:2">
      <c r="A1170" s="82" t="s">
        <v>1184</v>
      </c>
      <c r="B1170" s="63"/>
    </row>
    <row r="1171" s="51" customFormat="1" ht="13.5" spans="1:2">
      <c r="A1171" s="82" t="s">
        <v>1185</v>
      </c>
      <c r="B1171" s="63"/>
    </row>
    <row r="1172" s="51" customFormat="1" ht="13.5" spans="1:2">
      <c r="A1172" s="82" t="s">
        <v>314</v>
      </c>
      <c r="B1172" s="63"/>
    </row>
    <row r="1173" s="51" customFormat="1" ht="13.5" spans="1:2">
      <c r="A1173" s="82" t="s">
        <v>1186</v>
      </c>
      <c r="B1173" s="63"/>
    </row>
    <row r="1174" s="53" customFormat="1" ht="13.5" spans="1:2">
      <c r="A1174" s="80" t="s">
        <v>1187</v>
      </c>
      <c r="B1174" s="61">
        <f>SUM(B1175:B1179)</f>
        <v>0</v>
      </c>
    </row>
    <row r="1175" s="51" customFormat="1" ht="13.5" spans="1:2">
      <c r="A1175" s="82" t="s">
        <v>1188</v>
      </c>
      <c r="B1175" s="63"/>
    </row>
    <row r="1176" s="51" customFormat="1" ht="13.5" spans="1:2">
      <c r="A1176" s="82" t="s">
        <v>1189</v>
      </c>
      <c r="B1176" s="63"/>
    </row>
    <row r="1177" s="51" customFormat="1" ht="13.5" spans="1:2">
      <c r="A1177" s="82" t="s">
        <v>1190</v>
      </c>
      <c r="B1177" s="63"/>
    </row>
    <row r="1178" s="51" customFormat="1" ht="13.5" spans="1:2">
      <c r="A1178" s="82" t="s">
        <v>1191</v>
      </c>
      <c r="B1178" s="63"/>
    </row>
    <row r="1179" s="51" customFormat="1" ht="13.5" spans="1:2">
      <c r="A1179" s="82" t="s">
        <v>1192</v>
      </c>
      <c r="B1179" s="63"/>
    </row>
    <row r="1180" s="53" customFormat="1" ht="13.5" spans="1:2">
      <c r="A1180" s="80" t="s">
        <v>1193</v>
      </c>
      <c r="B1180" s="61">
        <f>SUM(B1181:B1185)</f>
        <v>0</v>
      </c>
    </row>
    <row r="1181" s="51" customFormat="1" ht="13.5" spans="1:2">
      <c r="A1181" s="82" t="s">
        <v>1194</v>
      </c>
      <c r="B1181" s="63"/>
    </row>
    <row r="1182" s="51" customFormat="1" ht="13.5" spans="1:2">
      <c r="A1182" s="82" t="s">
        <v>1195</v>
      </c>
      <c r="B1182" s="63"/>
    </row>
    <row r="1183" s="51" customFormat="1" ht="13.5" spans="1:2">
      <c r="A1183" s="82" t="s">
        <v>1196</v>
      </c>
      <c r="B1183" s="63"/>
    </row>
    <row r="1184" s="51" customFormat="1" ht="13.5" spans="1:2">
      <c r="A1184" s="82" t="s">
        <v>1197</v>
      </c>
      <c r="B1184" s="63"/>
    </row>
    <row r="1185" s="51" customFormat="1" ht="13.5" spans="1:2">
      <c r="A1185" s="82" t="s">
        <v>1198</v>
      </c>
      <c r="B1185" s="63"/>
    </row>
    <row r="1186" s="53" customFormat="1" ht="13.5" spans="1:2">
      <c r="A1186" s="80" t="s">
        <v>1199</v>
      </c>
      <c r="B1186" s="61">
        <f>SUM(B1187:B1198)</f>
        <v>0</v>
      </c>
    </row>
    <row r="1187" s="51" customFormat="1" ht="13.5" spans="1:2">
      <c r="A1187" s="82" t="s">
        <v>1200</v>
      </c>
      <c r="B1187" s="63"/>
    </row>
    <row r="1188" s="51" customFormat="1" ht="13.5" spans="1:2">
      <c r="A1188" s="82" t="s">
        <v>1201</v>
      </c>
      <c r="B1188" s="63"/>
    </row>
    <row r="1189" s="51" customFormat="1" ht="13.5" spans="1:2">
      <c r="A1189" s="82" t="s">
        <v>1202</v>
      </c>
      <c r="B1189" s="63"/>
    </row>
    <row r="1190" s="51" customFormat="1" ht="13.5" spans="1:2">
      <c r="A1190" s="82" t="s">
        <v>1203</v>
      </c>
      <c r="B1190" s="63"/>
    </row>
    <row r="1191" s="51" customFormat="1" ht="13.5" spans="1:2">
      <c r="A1191" s="82" t="s">
        <v>1204</v>
      </c>
      <c r="B1191" s="63"/>
    </row>
    <row r="1192" s="51" customFormat="1" ht="13.5" spans="1:2">
      <c r="A1192" s="82" t="s">
        <v>1205</v>
      </c>
      <c r="B1192" s="63"/>
    </row>
    <row r="1193" s="51" customFormat="1" ht="13.5" spans="1:2">
      <c r="A1193" s="82" t="s">
        <v>1206</v>
      </c>
      <c r="B1193" s="63"/>
    </row>
    <row r="1194" s="51" customFormat="1" ht="13.5" spans="1:2">
      <c r="A1194" s="82" t="s">
        <v>1207</v>
      </c>
      <c r="B1194" s="63"/>
    </row>
    <row r="1195" s="51" customFormat="1" ht="13.5" spans="1:2">
      <c r="A1195" s="82" t="s">
        <v>1208</v>
      </c>
      <c r="B1195" s="63"/>
    </row>
    <row r="1196" s="51" customFormat="1" ht="13.5" spans="1:2">
      <c r="A1196" s="82" t="s">
        <v>1209</v>
      </c>
      <c r="B1196" s="63"/>
    </row>
    <row r="1197" s="51" customFormat="1" ht="13.5" spans="1:2">
      <c r="A1197" s="82" t="s">
        <v>1210</v>
      </c>
      <c r="B1197" s="63"/>
    </row>
    <row r="1198" s="51" customFormat="1" ht="13.5" spans="1:2">
      <c r="A1198" s="82" t="s">
        <v>1211</v>
      </c>
      <c r="B1198" s="63"/>
    </row>
    <row r="1199" s="52" customFormat="1" ht="13.5" spans="1:2">
      <c r="A1199" s="81" t="s">
        <v>1212</v>
      </c>
      <c r="B1199" s="58">
        <f>SUM(B1200,B1212,B1218,B1224,B1232,B1245,B1249,B1253)</f>
        <v>723</v>
      </c>
    </row>
    <row r="1200" s="53" customFormat="1" ht="13.5" spans="1:2">
      <c r="A1200" s="80" t="s">
        <v>1213</v>
      </c>
      <c r="B1200" s="61">
        <f>SUM(B1201:B1211)</f>
        <v>455</v>
      </c>
    </row>
    <row r="1201" s="51" customFormat="1" ht="13.5" spans="1:2">
      <c r="A1201" s="82" t="s">
        <v>305</v>
      </c>
      <c r="B1201" s="65">
        <v>369</v>
      </c>
    </row>
    <row r="1202" s="51" customFormat="1" ht="13.5" spans="1:2">
      <c r="A1202" s="82" t="s">
        <v>306</v>
      </c>
      <c r="B1202" s="65"/>
    </row>
    <row r="1203" s="51" customFormat="1" ht="13.5" spans="1:2">
      <c r="A1203" s="82" t="s">
        <v>307</v>
      </c>
      <c r="B1203" s="65"/>
    </row>
    <row r="1204" s="51" customFormat="1" ht="13.5" spans="1:2">
      <c r="A1204" s="82" t="s">
        <v>1214</v>
      </c>
      <c r="B1204" s="65"/>
    </row>
    <row r="1205" s="51" customFormat="1" ht="13.5" spans="1:2">
      <c r="A1205" s="82" t="s">
        <v>1215</v>
      </c>
      <c r="B1205" s="65"/>
    </row>
    <row r="1206" s="51" customFormat="1" ht="13.5" spans="1:2">
      <c r="A1206" s="82" t="s">
        <v>1216</v>
      </c>
      <c r="B1206" s="65">
        <v>86</v>
      </c>
    </row>
    <row r="1207" s="51" customFormat="1" ht="13.5" spans="1:2">
      <c r="A1207" s="82" t="s">
        <v>1217</v>
      </c>
      <c r="B1207" s="65"/>
    </row>
    <row r="1208" s="51" customFormat="1" ht="13.5" spans="1:2">
      <c r="A1208" s="82" t="s">
        <v>1218</v>
      </c>
      <c r="B1208" s="65"/>
    </row>
    <row r="1209" s="51" customFormat="1" ht="13.5" spans="1:2">
      <c r="A1209" s="82" t="s">
        <v>1219</v>
      </c>
      <c r="B1209" s="65"/>
    </row>
    <row r="1210" s="51" customFormat="1" ht="13.5" spans="1:2">
      <c r="A1210" s="82" t="s">
        <v>314</v>
      </c>
      <c r="B1210" s="65"/>
    </row>
    <row r="1211" s="51" customFormat="1" ht="13.5" spans="1:2">
      <c r="A1211" s="82" t="s">
        <v>1220</v>
      </c>
      <c r="B1211" s="65"/>
    </row>
    <row r="1212" s="53" customFormat="1" ht="13.5" spans="1:2">
      <c r="A1212" s="80" t="s">
        <v>1221</v>
      </c>
      <c r="B1212" s="61">
        <f>SUM(B1213:B1217)</f>
        <v>252</v>
      </c>
    </row>
    <row r="1213" s="51" customFormat="1" ht="13.5" spans="1:2">
      <c r="A1213" s="82" t="s">
        <v>305</v>
      </c>
      <c r="B1213" s="65"/>
    </row>
    <row r="1214" s="51" customFormat="1" ht="13.5" spans="1:2">
      <c r="A1214" s="82" t="s">
        <v>306</v>
      </c>
      <c r="B1214" s="65">
        <f>239+13</f>
        <v>252</v>
      </c>
    </row>
    <row r="1215" s="51" customFormat="1" ht="13.5" spans="1:2">
      <c r="A1215" s="82" t="s">
        <v>307</v>
      </c>
      <c r="B1215" s="65"/>
    </row>
    <row r="1216" s="51" customFormat="1" ht="13.5" spans="1:2">
      <c r="A1216" s="82" t="s">
        <v>1222</v>
      </c>
      <c r="B1216" s="65"/>
    </row>
    <row r="1217" s="51" customFormat="1" ht="13.5" spans="1:2">
      <c r="A1217" s="82" t="s">
        <v>1223</v>
      </c>
      <c r="B1217" s="65"/>
    </row>
    <row r="1218" s="53" customFormat="1" ht="13.5" spans="1:2">
      <c r="A1218" s="80" t="s">
        <v>1224</v>
      </c>
      <c r="B1218" s="61">
        <f>SUM(B1219:B1223)</f>
        <v>0</v>
      </c>
    </row>
    <row r="1219" s="51" customFormat="1" ht="13.5" spans="1:2">
      <c r="A1219" s="82" t="s">
        <v>305</v>
      </c>
      <c r="B1219" s="63"/>
    </row>
    <row r="1220" s="51" customFormat="1" ht="13.5" spans="1:2">
      <c r="A1220" s="82" t="s">
        <v>306</v>
      </c>
      <c r="B1220" s="63"/>
    </row>
    <row r="1221" s="51" customFormat="1" ht="13.5" spans="1:2">
      <c r="A1221" s="82" t="s">
        <v>307</v>
      </c>
      <c r="B1221" s="63"/>
    </row>
    <row r="1222" s="51" customFormat="1" ht="13.5" spans="1:2">
      <c r="A1222" s="82" t="s">
        <v>1225</v>
      </c>
      <c r="B1222" s="63"/>
    </row>
    <row r="1223" s="51" customFormat="1" ht="13.5" spans="1:2">
      <c r="A1223" s="82" t="s">
        <v>1226</v>
      </c>
      <c r="B1223" s="63"/>
    </row>
    <row r="1224" s="53" customFormat="1" ht="13.5" spans="1:2">
      <c r="A1224" s="80" t="s">
        <v>1227</v>
      </c>
      <c r="B1224" s="61">
        <f>SUM(B1225:B1231)</f>
        <v>0</v>
      </c>
    </row>
    <row r="1225" s="51" customFormat="1" ht="13.5" spans="1:2">
      <c r="A1225" s="82" t="s">
        <v>305</v>
      </c>
      <c r="B1225" s="63"/>
    </row>
    <row r="1226" s="51" customFormat="1" ht="13.5" spans="1:2">
      <c r="A1226" s="82" t="s">
        <v>306</v>
      </c>
      <c r="B1226" s="63"/>
    </row>
    <row r="1227" s="51" customFormat="1" ht="13.5" spans="1:2">
      <c r="A1227" s="82" t="s">
        <v>307</v>
      </c>
      <c r="B1227" s="63"/>
    </row>
    <row r="1228" s="51" customFormat="1" ht="13.5" spans="1:2">
      <c r="A1228" s="82" t="s">
        <v>1228</v>
      </c>
      <c r="B1228" s="63"/>
    </row>
    <row r="1229" s="51" customFormat="1" ht="13.5" spans="1:2">
      <c r="A1229" s="82" t="s">
        <v>1229</v>
      </c>
      <c r="B1229" s="63"/>
    </row>
    <row r="1230" s="51" customFormat="1" ht="13.5" spans="1:2">
      <c r="A1230" s="82" t="s">
        <v>314</v>
      </c>
      <c r="B1230" s="63"/>
    </row>
    <row r="1231" s="51" customFormat="1" ht="13.5" spans="1:2">
      <c r="A1231" s="82" t="s">
        <v>1230</v>
      </c>
      <c r="B1231" s="63"/>
    </row>
    <row r="1232" s="53" customFormat="1" ht="13.5" spans="1:2">
      <c r="A1232" s="80" t="s">
        <v>1231</v>
      </c>
      <c r="B1232" s="61">
        <f>SUM(B1233:B1244)</f>
        <v>0</v>
      </c>
    </row>
    <row r="1233" s="51" customFormat="1" ht="13.5" spans="1:2">
      <c r="A1233" s="82" t="s">
        <v>305</v>
      </c>
      <c r="B1233" s="63"/>
    </row>
    <row r="1234" s="51" customFormat="1" ht="13.5" spans="1:2">
      <c r="A1234" s="82" t="s">
        <v>306</v>
      </c>
      <c r="B1234" s="63"/>
    </row>
    <row r="1235" s="51" customFormat="1" ht="13.5" spans="1:2">
      <c r="A1235" s="82" t="s">
        <v>307</v>
      </c>
      <c r="B1235" s="63"/>
    </row>
    <row r="1236" s="51" customFormat="1" ht="13.5" spans="1:2">
      <c r="A1236" s="82" t="s">
        <v>1232</v>
      </c>
      <c r="B1236" s="63"/>
    </row>
    <row r="1237" s="51" customFormat="1" ht="13.5" spans="1:2">
      <c r="A1237" s="82" t="s">
        <v>1233</v>
      </c>
      <c r="B1237" s="63"/>
    </row>
    <row r="1238" s="51" customFormat="1" ht="13.5" spans="1:2">
      <c r="A1238" s="82" t="s">
        <v>1234</v>
      </c>
      <c r="B1238" s="63"/>
    </row>
    <row r="1239" s="51" customFormat="1" ht="13.5" spans="1:2">
      <c r="A1239" s="82" t="s">
        <v>1235</v>
      </c>
      <c r="B1239" s="63"/>
    </row>
    <row r="1240" s="51" customFormat="1" ht="13.5" spans="1:2">
      <c r="A1240" s="82" t="s">
        <v>1236</v>
      </c>
      <c r="B1240" s="63"/>
    </row>
    <row r="1241" s="51" customFormat="1" ht="13.5" spans="1:2">
      <c r="A1241" s="82" t="s">
        <v>1237</v>
      </c>
      <c r="B1241" s="63"/>
    </row>
    <row r="1242" s="51" customFormat="1" ht="13.5" spans="1:2">
      <c r="A1242" s="82" t="s">
        <v>1238</v>
      </c>
      <c r="B1242" s="63"/>
    </row>
    <row r="1243" s="51" customFormat="1" ht="13.5" spans="1:2">
      <c r="A1243" s="82" t="s">
        <v>1239</v>
      </c>
      <c r="B1243" s="63"/>
    </row>
    <row r="1244" s="51" customFormat="1" ht="13.5" spans="1:2">
      <c r="A1244" s="82" t="s">
        <v>1240</v>
      </c>
      <c r="B1244" s="63"/>
    </row>
    <row r="1245" s="53" customFormat="1" ht="13.5" spans="1:2">
      <c r="A1245" s="80" t="s">
        <v>1241</v>
      </c>
      <c r="B1245" s="61">
        <f>SUM(B1246:B1248)</f>
        <v>0</v>
      </c>
    </row>
    <row r="1246" s="51" customFormat="1" ht="13.5" spans="1:2">
      <c r="A1246" s="82" t="s">
        <v>1242</v>
      </c>
      <c r="B1246" s="63"/>
    </row>
    <row r="1247" s="51" customFormat="1" ht="13.5" spans="1:2">
      <c r="A1247" s="82" t="s">
        <v>1243</v>
      </c>
      <c r="B1247" s="63"/>
    </row>
    <row r="1248" s="51" customFormat="1" ht="13.5" spans="1:2">
      <c r="A1248" s="82" t="s">
        <v>1244</v>
      </c>
      <c r="B1248" s="63"/>
    </row>
    <row r="1249" s="53" customFormat="1" ht="13.5" spans="1:2">
      <c r="A1249" s="80" t="s">
        <v>1245</v>
      </c>
      <c r="B1249" s="61">
        <f>SUM(B1250:B1252)</f>
        <v>16</v>
      </c>
    </row>
    <row r="1250" s="51" customFormat="1" ht="13.5" spans="1:2">
      <c r="A1250" s="82" t="s">
        <v>1246</v>
      </c>
      <c r="B1250" s="65"/>
    </row>
    <row r="1251" s="51" customFormat="1" ht="13.5" spans="1:2">
      <c r="A1251" s="82" t="s">
        <v>1247</v>
      </c>
      <c r="B1251" s="65">
        <v>6</v>
      </c>
    </row>
    <row r="1252" s="51" customFormat="1" ht="13.5" spans="1:2">
      <c r="A1252" s="82" t="s">
        <v>1248</v>
      </c>
      <c r="B1252" s="65">
        <v>10</v>
      </c>
    </row>
    <row r="1253" s="53" customFormat="1" ht="13.5" spans="1:2">
      <c r="A1253" s="80" t="s">
        <v>1249</v>
      </c>
      <c r="B1253" s="61"/>
    </row>
    <row r="1254" s="52" customFormat="1" ht="13.5" spans="1:2">
      <c r="A1254" s="81" t="s">
        <v>1250</v>
      </c>
      <c r="B1254" s="58">
        <v>500</v>
      </c>
    </row>
    <row r="1255" s="52" customFormat="1" ht="13.5" spans="1:2">
      <c r="A1255" s="81" t="s">
        <v>91</v>
      </c>
      <c r="B1255" s="58">
        <f>SUM(B1256)</f>
        <v>1308</v>
      </c>
    </row>
    <row r="1256" s="53" customFormat="1" ht="13.5" spans="1:2">
      <c r="A1256" s="80" t="s">
        <v>1251</v>
      </c>
      <c r="B1256" s="61">
        <f>SUM(B1257:B1260)</f>
        <v>1308</v>
      </c>
    </row>
    <row r="1257" s="51" customFormat="1" ht="13.5" spans="1:2">
      <c r="A1257" s="82" t="s">
        <v>1252</v>
      </c>
      <c r="B1257" s="63">
        <v>1308</v>
      </c>
    </row>
    <row r="1258" s="51" customFormat="1" ht="13.5" spans="1:2">
      <c r="A1258" s="82" t="s">
        <v>1253</v>
      </c>
      <c r="B1258" s="63"/>
    </row>
    <row r="1259" s="51" customFormat="1" ht="13.5" spans="1:2">
      <c r="A1259" s="82" t="s">
        <v>1254</v>
      </c>
      <c r="B1259" s="63"/>
    </row>
    <row r="1260" s="51" customFormat="1" ht="13.5" spans="1:2">
      <c r="A1260" s="82" t="s">
        <v>1255</v>
      </c>
      <c r="B1260" s="63"/>
    </row>
    <row r="1261" s="52" customFormat="1" ht="13.5" spans="1:2">
      <c r="A1261" s="58" t="s">
        <v>1256</v>
      </c>
      <c r="B1261" s="58">
        <f>B1262</f>
        <v>0</v>
      </c>
    </row>
    <row r="1262" s="51" customFormat="1" ht="13.5" spans="1:2">
      <c r="A1262" s="63" t="s">
        <v>1257</v>
      </c>
      <c r="B1262" s="63"/>
    </row>
    <row r="1263" s="52" customFormat="1" ht="13.5" spans="1:2">
      <c r="A1263" s="58" t="s">
        <v>1258</v>
      </c>
      <c r="B1263" s="58">
        <f>B1264+B1265</f>
        <v>8</v>
      </c>
    </row>
    <row r="1264" s="51" customFormat="1" ht="13.5" spans="1:2">
      <c r="A1264" s="63" t="s">
        <v>1259</v>
      </c>
      <c r="B1264" s="63"/>
    </row>
    <row r="1265" s="51" customFormat="1" ht="13.5" spans="1:2">
      <c r="A1265" s="63" t="s">
        <v>1114</v>
      </c>
      <c r="B1265" s="63">
        <v>8</v>
      </c>
    </row>
    <row r="1266" s="51" customFormat="1" ht="13.5" spans="1:2">
      <c r="A1266" s="63"/>
      <c r="B1266" s="63"/>
    </row>
    <row r="1267" s="51" customFormat="1" ht="13.5" spans="1:2">
      <c r="A1267" s="63"/>
      <c r="B1267" s="63"/>
    </row>
    <row r="1268" s="51" customFormat="1" ht="13.5" spans="1:2">
      <c r="A1268" s="84" t="s">
        <v>299</v>
      </c>
      <c r="B1268" s="85">
        <f>SUM(B5+B234+B238+B250+B340+B391+B447+B504+B629+B699+B773+B792+B903+B967+B1031+B1051+B1081+B1091+B1135+B1155+B1199+B1254+B1255+B1261+B1263)</f>
        <v>48012</v>
      </c>
    </row>
  </sheetData>
  <mergeCells count="1">
    <mergeCell ref="A1:C1"/>
  </mergeCells>
  <pageMargins left="0.707638888888889" right="0.707638888888889" top="0.747916666666667" bottom="0.668055555555556" header="0.313888888888889" footer="0.313888888888889"/>
  <pageSetup paperSize="9" scale="75" firstPageNumber="28" orientation="portrait" useFirstPageNumber="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zoomScale="80" zoomScaleNormal="80" workbookViewId="0">
      <selection activeCell="M8" sqref="M8"/>
    </sheetView>
  </sheetViews>
  <sheetFormatPr defaultColWidth="9" defaultRowHeight="14.25"/>
  <cols>
    <col min="1" max="1" width="32.4" style="17" customWidth="1"/>
    <col min="2" max="2" width="16.1" style="18" customWidth="1"/>
    <col min="3" max="3" width="27.6" style="19" customWidth="1"/>
    <col min="4" max="4" width="16.4" style="20" customWidth="1"/>
    <col min="5" max="6" width="9" style="17"/>
    <col min="7" max="7" width="9.7" style="17" customWidth="1"/>
    <col min="8" max="16384" width="9" style="17"/>
  </cols>
  <sheetData>
    <row r="1" ht="26.25" customHeight="1" spans="1:4">
      <c r="A1" s="21" t="s">
        <v>1260</v>
      </c>
      <c r="B1" s="21"/>
      <c r="C1" s="21"/>
      <c r="D1" s="21"/>
    </row>
    <row r="2" ht="16.5" customHeight="1" spans="1:4">
      <c r="A2" s="22"/>
      <c r="B2" s="23"/>
      <c r="C2" s="22"/>
      <c r="D2" s="24" t="s">
        <v>29</v>
      </c>
    </row>
    <row r="3" ht="36.75" customHeight="1" spans="1:4">
      <c r="A3" s="25" t="s">
        <v>1261</v>
      </c>
      <c r="B3" s="26" t="s">
        <v>184</v>
      </c>
      <c r="C3" s="27" t="s">
        <v>1261</v>
      </c>
      <c r="D3" s="26" t="s">
        <v>184</v>
      </c>
    </row>
    <row r="4" ht="27.75" customHeight="1" spans="1:9">
      <c r="A4" s="28" t="s">
        <v>1262</v>
      </c>
      <c r="B4" s="29">
        <f>SUM(B5,B10,B19,B22)</f>
        <v>24435</v>
      </c>
      <c r="C4" s="30" t="s">
        <v>1263</v>
      </c>
      <c r="D4" s="29">
        <f>SUM(D5:D17)</f>
        <v>23577</v>
      </c>
      <c r="F4" s="31"/>
      <c r="G4" s="31"/>
      <c r="H4" s="31"/>
      <c r="I4" s="31"/>
    </row>
    <row r="5" ht="27.75" customHeight="1" spans="1:9">
      <c r="A5" s="32" t="s">
        <v>1264</v>
      </c>
      <c r="B5" s="33">
        <f>SUM(B6:B9)</f>
        <v>9144</v>
      </c>
      <c r="C5" s="34" t="s">
        <v>1265</v>
      </c>
      <c r="D5" s="35">
        <v>15407</v>
      </c>
      <c r="E5" s="36"/>
      <c r="F5" s="37"/>
      <c r="G5" s="38"/>
      <c r="H5" s="31"/>
      <c r="I5" s="31"/>
    </row>
    <row r="6" ht="27.75" customHeight="1" spans="1:10">
      <c r="A6" s="32" t="s">
        <v>1266</v>
      </c>
      <c r="B6" s="33">
        <v>6737</v>
      </c>
      <c r="C6" s="34" t="s">
        <v>1267</v>
      </c>
      <c r="D6" s="35">
        <v>2615</v>
      </c>
      <c r="E6" s="36"/>
      <c r="F6" s="37"/>
      <c r="G6" s="38"/>
      <c r="H6" s="31"/>
      <c r="I6" s="31"/>
      <c r="J6" s="50"/>
    </row>
    <row r="7" ht="27.75" customHeight="1" spans="1:9">
      <c r="A7" s="32" t="s">
        <v>1268</v>
      </c>
      <c r="B7" s="33">
        <v>1254</v>
      </c>
      <c r="C7" s="34" t="s">
        <v>1269</v>
      </c>
      <c r="D7" s="35">
        <v>2100</v>
      </c>
      <c r="E7" s="36"/>
      <c r="F7" s="37"/>
      <c r="G7" s="38"/>
      <c r="H7" s="31"/>
      <c r="I7" s="31"/>
    </row>
    <row r="8" ht="27.75" customHeight="1" spans="1:9">
      <c r="A8" s="31" t="s">
        <v>1270</v>
      </c>
      <c r="B8" s="39">
        <v>1153</v>
      </c>
      <c r="C8" s="34" t="s">
        <v>1271</v>
      </c>
      <c r="D8" s="35">
        <v>202</v>
      </c>
      <c r="E8" s="36"/>
      <c r="F8" s="37"/>
      <c r="G8" s="38"/>
      <c r="H8" s="31"/>
      <c r="I8" s="31"/>
    </row>
    <row r="9" ht="27.75" customHeight="1" spans="1:9">
      <c r="A9" s="31" t="s">
        <v>1272</v>
      </c>
      <c r="B9" s="39"/>
      <c r="C9" s="34" t="s">
        <v>1273</v>
      </c>
      <c r="D9" s="35">
        <v>1010</v>
      </c>
      <c r="E9" s="36"/>
      <c r="F9" s="37"/>
      <c r="G9" s="38"/>
      <c r="H9" s="31"/>
      <c r="I9" s="31"/>
    </row>
    <row r="10" ht="27.75" customHeight="1" spans="1:9">
      <c r="A10" s="31" t="s">
        <v>1265</v>
      </c>
      <c r="B10" s="39">
        <f>SUM(B11:B18)</f>
        <v>15137</v>
      </c>
      <c r="C10" s="34" t="s">
        <v>1274</v>
      </c>
      <c r="D10" s="35"/>
      <c r="E10" s="36"/>
      <c r="F10" s="37"/>
      <c r="G10" s="31"/>
      <c r="H10" s="31"/>
      <c r="I10" s="31"/>
    </row>
    <row r="11" ht="27.75" customHeight="1" spans="1:9">
      <c r="A11" s="31" t="s">
        <v>1275</v>
      </c>
      <c r="B11" s="39">
        <v>146</v>
      </c>
      <c r="C11" s="34" t="s">
        <v>1276</v>
      </c>
      <c r="D11" s="35">
        <v>435</v>
      </c>
      <c r="E11" s="36"/>
      <c r="F11" s="37"/>
      <c r="G11" s="31"/>
      <c r="H11" s="31"/>
      <c r="I11" s="31"/>
    </row>
    <row r="12" ht="27.75" customHeight="1" spans="1:9">
      <c r="A12" s="31" t="s">
        <v>1277</v>
      </c>
      <c r="B12" s="39">
        <v>0</v>
      </c>
      <c r="C12" s="40" t="s">
        <v>1278</v>
      </c>
      <c r="D12" s="35"/>
      <c r="E12" s="36"/>
      <c r="F12" s="37"/>
      <c r="G12" s="31"/>
      <c r="H12" s="31"/>
      <c r="I12" s="31"/>
    </row>
    <row r="13" ht="27.75" customHeight="1" spans="1:9">
      <c r="A13" s="31" t="s">
        <v>1279</v>
      </c>
      <c r="B13" s="39">
        <v>1</v>
      </c>
      <c r="C13" s="40" t="s">
        <v>1280</v>
      </c>
      <c r="D13" s="35">
        <v>1308</v>
      </c>
      <c r="E13" s="36"/>
      <c r="F13" s="37"/>
      <c r="G13" s="31"/>
      <c r="H13" s="31"/>
      <c r="I13" s="31"/>
    </row>
    <row r="14" ht="27.75" customHeight="1" spans="1:9">
      <c r="A14" s="31" t="s">
        <v>1281</v>
      </c>
      <c r="B14" s="39">
        <v>13916</v>
      </c>
      <c r="C14" s="40" t="s">
        <v>1282</v>
      </c>
      <c r="D14" s="35">
        <v>0</v>
      </c>
      <c r="E14" s="36"/>
      <c r="F14" s="37"/>
      <c r="G14" s="31"/>
      <c r="H14" s="31"/>
      <c r="I14" s="31"/>
    </row>
    <row r="15" ht="27.75" customHeight="1" spans="1:9">
      <c r="A15" s="31" t="s">
        <v>1283</v>
      </c>
      <c r="B15" s="39">
        <v>83</v>
      </c>
      <c r="C15" s="40" t="s">
        <v>192</v>
      </c>
      <c r="D15" s="35"/>
      <c r="E15" s="36"/>
      <c r="F15" s="37"/>
      <c r="G15" s="31"/>
      <c r="H15" s="31"/>
      <c r="I15" s="31"/>
    </row>
    <row r="16" ht="27.75" customHeight="1" spans="1:9">
      <c r="A16" s="31" t="s">
        <v>1284</v>
      </c>
      <c r="B16" s="39">
        <v>723</v>
      </c>
      <c r="C16" s="40" t="s">
        <v>1285</v>
      </c>
      <c r="D16" s="35">
        <v>500</v>
      </c>
      <c r="E16" s="36"/>
      <c r="F16" s="37"/>
      <c r="G16" s="31"/>
      <c r="H16" s="31"/>
      <c r="I16" s="31"/>
    </row>
    <row r="17" ht="27.75" customHeight="1" spans="1:9">
      <c r="A17" s="31" t="s">
        <v>1286</v>
      </c>
      <c r="B17" s="39">
        <v>235</v>
      </c>
      <c r="C17" s="40" t="s">
        <v>1287</v>
      </c>
      <c r="D17" s="35"/>
      <c r="E17" s="36"/>
      <c r="F17" s="37"/>
      <c r="G17" s="31"/>
      <c r="H17" s="31"/>
      <c r="I17" s="31"/>
    </row>
    <row r="18" ht="27.75" customHeight="1" spans="1:9">
      <c r="A18" s="31" t="s">
        <v>1288</v>
      </c>
      <c r="B18" s="39">
        <v>33</v>
      </c>
      <c r="C18" s="40"/>
      <c r="D18" s="35"/>
      <c r="E18" s="36"/>
      <c r="F18" s="37"/>
      <c r="G18" s="31"/>
      <c r="H18" s="31"/>
      <c r="I18" s="31"/>
    </row>
    <row r="19" ht="27.75" customHeight="1" spans="1:9">
      <c r="A19" s="31" t="s">
        <v>1271</v>
      </c>
      <c r="B19" s="35">
        <f>SUM(B20:B21)</f>
        <v>0</v>
      </c>
      <c r="C19" s="41"/>
      <c r="D19" s="35"/>
      <c r="E19" s="37"/>
      <c r="F19" s="37"/>
      <c r="G19" s="31"/>
      <c r="H19" s="31"/>
      <c r="I19" s="31"/>
    </row>
    <row r="20" ht="27.75" customHeight="1" spans="1:9">
      <c r="A20" s="17" t="s">
        <v>1289</v>
      </c>
      <c r="B20" s="35">
        <v>0</v>
      </c>
      <c r="C20" s="41"/>
      <c r="D20" s="35"/>
      <c r="E20" s="37"/>
      <c r="F20" s="37"/>
      <c r="G20" s="31"/>
      <c r="H20" s="31"/>
      <c r="I20" s="31"/>
    </row>
    <row r="21" ht="27.75" customHeight="1" spans="1:9">
      <c r="A21" s="31" t="s">
        <v>1290</v>
      </c>
      <c r="B21" s="35">
        <v>0</v>
      </c>
      <c r="C21" s="41"/>
      <c r="D21" s="35"/>
      <c r="E21" s="37"/>
      <c r="F21" s="37"/>
      <c r="G21" s="31"/>
      <c r="H21" s="31"/>
      <c r="I21" s="31"/>
    </row>
    <row r="22" ht="27.75" customHeight="1" spans="1:9">
      <c r="A22" s="31" t="s">
        <v>1276</v>
      </c>
      <c r="B22" s="35">
        <f>SUM(B23:B24)</f>
        <v>154</v>
      </c>
      <c r="C22" s="38"/>
      <c r="D22" s="35"/>
      <c r="E22" s="37"/>
      <c r="F22" s="37"/>
      <c r="G22" s="31"/>
      <c r="H22" s="31"/>
      <c r="I22" s="31"/>
    </row>
    <row r="23" ht="27.75" customHeight="1" spans="1:9">
      <c r="A23" s="31" t="s">
        <v>1291</v>
      </c>
      <c r="B23" s="35">
        <v>154</v>
      </c>
      <c r="C23" s="41"/>
      <c r="D23" s="35"/>
      <c r="E23" s="37"/>
      <c r="F23" s="37"/>
      <c r="G23" s="31"/>
      <c r="H23" s="31"/>
      <c r="I23" s="31"/>
    </row>
    <row r="24" ht="27.75" customHeight="1" spans="1:9">
      <c r="A24" s="31" t="s">
        <v>1292</v>
      </c>
      <c r="B24" s="35"/>
      <c r="C24" s="41"/>
      <c r="D24" s="35"/>
      <c r="E24" s="37"/>
      <c r="F24" s="37"/>
      <c r="G24" s="31"/>
      <c r="H24" s="31"/>
      <c r="I24" s="31"/>
    </row>
    <row r="25" ht="27.75" customHeight="1" spans="1:9">
      <c r="A25" s="31"/>
      <c r="B25" s="35"/>
      <c r="C25" s="41"/>
      <c r="D25" s="35"/>
      <c r="E25" s="37"/>
      <c r="F25" s="37"/>
      <c r="G25" s="31"/>
      <c r="H25" s="31"/>
      <c r="I25" s="31"/>
    </row>
    <row r="26" ht="27.75" customHeight="1" spans="1:9">
      <c r="A26" s="31"/>
      <c r="B26" s="35"/>
      <c r="C26" s="41"/>
      <c r="D26" s="35"/>
      <c r="E26" s="37"/>
      <c r="F26" s="37"/>
      <c r="G26" s="31"/>
      <c r="H26" s="31"/>
      <c r="I26" s="31"/>
    </row>
    <row r="27" ht="27.75" customHeight="1" spans="1:9">
      <c r="A27" s="31"/>
      <c r="B27" s="35"/>
      <c r="C27" s="42"/>
      <c r="D27" s="43"/>
      <c r="E27" s="37"/>
      <c r="F27" s="37"/>
      <c r="G27" s="31"/>
      <c r="H27" s="31"/>
      <c r="I27" s="31"/>
    </row>
    <row r="28" ht="27.75" customHeight="1" spans="1:9">
      <c r="A28" s="31"/>
      <c r="B28" s="35"/>
      <c r="C28" s="44"/>
      <c r="D28" s="45"/>
      <c r="F28" s="31"/>
      <c r="G28" s="31"/>
      <c r="H28" s="31"/>
      <c r="I28" s="31"/>
    </row>
    <row r="29" ht="27.75" customHeight="1" spans="1:9">
      <c r="A29" s="46" t="s">
        <v>92</v>
      </c>
      <c r="B29" s="47">
        <f>SUM(B4,D4)</f>
        <v>48012</v>
      </c>
      <c r="C29" s="48"/>
      <c r="D29" s="49"/>
      <c r="F29" s="31"/>
      <c r="G29" s="31"/>
      <c r="H29" s="31"/>
      <c r="I29" s="31"/>
    </row>
    <row r="30" spans="1:9">
      <c r="A30" s="50"/>
      <c r="F30" s="31"/>
      <c r="G30" s="31"/>
      <c r="H30" s="31"/>
      <c r="I30" s="31"/>
    </row>
  </sheetData>
  <mergeCells count="2">
    <mergeCell ref="A1:D1"/>
    <mergeCell ref="B29:D29"/>
  </mergeCells>
  <pageMargins left="0.707638888888889" right="0.707638888888889" top="0.747916666666667" bottom="0.747916666666667" header="0.313888888888889" footer="0.313888888888889"/>
  <pageSetup paperSize="9" scale="80" firstPageNumber="33" orientation="portrait" useFirstPageNumber="1"/>
  <headerFooter>
    <oddFooter>&amp;C33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Zeros="0" tabSelected="1" workbookViewId="0">
      <selection activeCell="C7" sqref="C7"/>
    </sheetView>
  </sheetViews>
  <sheetFormatPr defaultColWidth="12.1" defaultRowHeight="15.6" customHeight="1"/>
  <cols>
    <col min="1" max="1" width="27.2" style="1" customWidth="1"/>
    <col min="2" max="5" width="11.7" style="1" customWidth="1"/>
    <col min="6" max="6" width="9.7" style="1" customWidth="1"/>
    <col min="7" max="7" width="11.7" style="1" customWidth="1"/>
    <col min="8" max="8" width="10.4" style="1" customWidth="1"/>
    <col min="9" max="9" width="9.7" style="1" customWidth="1"/>
    <col min="10" max="16384" width="12.1" style="1"/>
  </cols>
  <sheetData>
    <row r="1" ht="33.75" customHeight="1" spans="1:9">
      <c r="A1" s="2" t="s">
        <v>1293</v>
      </c>
      <c r="B1" s="2"/>
      <c r="C1" s="2"/>
      <c r="D1" s="2"/>
      <c r="E1" s="2"/>
      <c r="F1" s="2"/>
      <c r="G1" s="2"/>
      <c r="H1" s="2"/>
      <c r="I1" s="2"/>
    </row>
    <row r="2" ht="16.95" customHeight="1" spans="1:9">
      <c r="A2" s="3"/>
      <c r="B2" s="3"/>
      <c r="C2" s="3"/>
      <c r="D2" s="3"/>
      <c r="E2" s="3"/>
      <c r="F2" s="3"/>
      <c r="G2" s="3"/>
      <c r="H2" s="3"/>
      <c r="I2" s="3"/>
    </row>
    <row r="3" ht="16.95" customHeight="1" spans="1:9">
      <c r="A3" s="3" t="s">
        <v>1294</v>
      </c>
      <c r="B3" s="3"/>
      <c r="C3" s="3"/>
      <c r="D3" s="3"/>
      <c r="E3" s="3"/>
      <c r="F3" s="3"/>
      <c r="G3" s="3"/>
      <c r="H3" s="3"/>
      <c r="I3" s="3"/>
    </row>
    <row r="4" ht="39.75" customHeight="1" spans="1:9">
      <c r="A4" s="4" t="s">
        <v>30</v>
      </c>
      <c r="B4" s="5" t="s">
        <v>1295</v>
      </c>
      <c r="C4" s="5" t="s">
        <v>1296</v>
      </c>
      <c r="D4" s="6"/>
      <c r="E4" s="6"/>
      <c r="F4" s="7"/>
      <c r="G4" s="8" t="s">
        <v>1297</v>
      </c>
      <c r="H4" s="8"/>
      <c r="I4" s="8"/>
    </row>
    <row r="5" ht="39.75" customHeight="1" spans="1:9">
      <c r="A5" s="9"/>
      <c r="B5" s="10"/>
      <c r="C5" s="11" t="s">
        <v>1298</v>
      </c>
      <c r="D5" s="12" t="s">
        <v>1299</v>
      </c>
      <c r="E5" s="13" t="s">
        <v>1300</v>
      </c>
      <c r="F5" s="12" t="s">
        <v>1301</v>
      </c>
      <c r="G5" s="12" t="s">
        <v>1298</v>
      </c>
      <c r="H5" s="12" t="s">
        <v>1302</v>
      </c>
      <c r="I5" s="13" t="s">
        <v>1303</v>
      </c>
    </row>
    <row r="6" ht="36" customHeight="1" spans="1:9">
      <c r="A6" s="14" t="s">
        <v>1304</v>
      </c>
      <c r="B6" s="15">
        <f>SUM(C6,G6)</f>
        <v>37464</v>
      </c>
      <c r="C6" s="15">
        <f>SUM(D6:F6)</f>
        <v>29464</v>
      </c>
      <c r="D6" s="15">
        <v>29464</v>
      </c>
      <c r="E6" s="15"/>
      <c r="F6" s="15"/>
      <c r="G6" s="15">
        <f>SUM(H6:I6)</f>
        <v>8000</v>
      </c>
      <c r="H6" s="15">
        <v>8000</v>
      </c>
      <c r="I6" s="15"/>
    </row>
    <row r="7" ht="36" customHeight="1" spans="1:9">
      <c r="A7" s="14" t="s">
        <v>1305</v>
      </c>
      <c r="B7" s="15">
        <f t="shared" ref="B7:B11" si="0">SUM(C7,G7)</f>
        <v>144000</v>
      </c>
      <c r="C7" s="15">
        <v>38000</v>
      </c>
      <c r="D7" s="15"/>
      <c r="E7" s="15"/>
      <c r="F7" s="15"/>
      <c r="G7" s="15">
        <v>106000</v>
      </c>
      <c r="H7" s="15">
        <v>106000</v>
      </c>
      <c r="I7" s="15"/>
    </row>
    <row r="8" ht="36" customHeight="1" spans="1:9">
      <c r="A8" s="14" t="s">
        <v>1306</v>
      </c>
      <c r="B8" s="15">
        <f t="shared" si="0"/>
        <v>105000</v>
      </c>
      <c r="C8" s="15">
        <f t="shared" ref="C7:C11" si="1">SUM(D8:F8)</f>
        <v>7000</v>
      </c>
      <c r="D8" s="15">
        <v>7000</v>
      </c>
      <c r="E8" s="15"/>
      <c r="F8" s="15"/>
      <c r="G8" s="15">
        <f t="shared" ref="G7:G11" si="2">SUM(H8:I8)</f>
        <v>98000</v>
      </c>
      <c r="H8" s="15">
        <v>98000</v>
      </c>
      <c r="I8" s="16"/>
    </row>
    <row r="9" ht="36" customHeight="1" spans="1:9">
      <c r="A9" s="14" t="s">
        <v>1307</v>
      </c>
      <c r="B9" s="15">
        <f t="shared" si="0"/>
        <v>1109</v>
      </c>
      <c r="C9" s="15">
        <f t="shared" si="1"/>
        <v>1109</v>
      </c>
      <c r="D9" s="15">
        <v>1109</v>
      </c>
      <c r="E9" s="15"/>
      <c r="F9" s="15"/>
      <c r="G9" s="15">
        <f t="shared" si="2"/>
        <v>0</v>
      </c>
      <c r="H9" s="15"/>
      <c r="I9" s="15"/>
    </row>
    <row r="10" ht="36" customHeight="1" spans="1:9">
      <c r="A10" s="14" t="s">
        <v>1308</v>
      </c>
      <c r="B10" s="15">
        <f t="shared" si="0"/>
        <v>0</v>
      </c>
      <c r="C10" s="15">
        <f t="shared" si="1"/>
        <v>0</v>
      </c>
      <c r="D10" s="15"/>
      <c r="E10" s="15"/>
      <c r="F10" s="15"/>
      <c r="G10" s="15">
        <f t="shared" si="2"/>
        <v>0</v>
      </c>
      <c r="H10" s="15"/>
      <c r="I10" s="15"/>
    </row>
    <row r="11" ht="36" customHeight="1" spans="1:9">
      <c r="A11" s="14" t="s">
        <v>1309</v>
      </c>
      <c r="B11" s="15">
        <f t="shared" si="0"/>
        <v>141355</v>
      </c>
      <c r="C11" s="15">
        <f t="shared" si="1"/>
        <v>35355</v>
      </c>
      <c r="D11" s="15">
        <f t="shared" ref="D11:I11" si="3">D6+D8-D9-D10</f>
        <v>35355</v>
      </c>
      <c r="E11" s="15">
        <f t="shared" si="3"/>
        <v>0</v>
      </c>
      <c r="F11" s="15">
        <f t="shared" si="3"/>
        <v>0</v>
      </c>
      <c r="G11" s="15">
        <f t="shared" si="3"/>
        <v>106000</v>
      </c>
      <c r="H11" s="15">
        <f t="shared" si="3"/>
        <v>106000</v>
      </c>
      <c r="I11" s="15">
        <f t="shared" si="3"/>
        <v>0</v>
      </c>
    </row>
  </sheetData>
  <mergeCells count="7">
    <mergeCell ref="A1:I1"/>
    <mergeCell ref="A2:I2"/>
    <mergeCell ref="A3:I3"/>
    <mergeCell ref="C4:F4"/>
    <mergeCell ref="G4:I4"/>
    <mergeCell ref="A4:A5"/>
    <mergeCell ref="B4:B5"/>
  </mergeCells>
  <pageMargins left="0.275" right="0.15625" top="0.747916666666667" bottom="0.747916666666667" header="0.313888888888889" footer="0.313888888888889"/>
  <pageSetup paperSize="9" scale="80" firstPageNumber="34" orientation="portrait" useFirstPageNumber="1"/>
  <headerFooter>
    <oddFooter>&amp;C34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C29" sqref="C29"/>
    </sheetView>
  </sheetViews>
  <sheetFormatPr defaultColWidth="9" defaultRowHeight="14.25" outlineLevelCol="5"/>
  <cols>
    <col min="1" max="1" width="33.1" style="99" customWidth="1"/>
    <col min="2" max="3" width="12.2" style="181" customWidth="1"/>
    <col min="4" max="4" width="12.1" style="181" customWidth="1"/>
    <col min="5" max="5" width="11.9" style="99" customWidth="1"/>
    <col min="6" max="6" width="10.4" style="99" customWidth="1"/>
    <col min="7" max="7" width="9" style="99"/>
    <col min="8" max="8" width="10.4" style="99" customWidth="1"/>
    <col min="9" max="9" width="9.7" style="99" customWidth="1"/>
    <col min="10" max="16384" width="9" style="99"/>
  </cols>
  <sheetData>
    <row r="1" ht="26.25" customHeight="1" spans="1:6">
      <c r="A1" s="87" t="s">
        <v>27</v>
      </c>
      <c r="B1" s="87"/>
      <c r="C1" s="87"/>
      <c r="D1" s="87"/>
      <c r="E1" s="87"/>
      <c r="F1" s="87"/>
    </row>
    <row r="2" ht="19.5" customHeight="1" spans="1:6">
      <c r="A2" s="273" t="s">
        <v>28</v>
      </c>
      <c r="B2" s="274"/>
      <c r="C2" s="274"/>
      <c r="D2" s="274"/>
      <c r="E2" s="266" t="s">
        <v>29</v>
      </c>
      <c r="F2" s="266"/>
    </row>
    <row r="3" ht="43.5" customHeight="1" spans="1:6">
      <c r="A3" s="205" t="s">
        <v>30</v>
      </c>
      <c r="B3" s="275" t="s">
        <v>31</v>
      </c>
      <c r="C3" s="275" t="s">
        <v>32</v>
      </c>
      <c r="D3" s="165" t="s">
        <v>33</v>
      </c>
      <c r="E3" s="267" t="s">
        <v>34</v>
      </c>
      <c r="F3" s="267" t="s">
        <v>35</v>
      </c>
    </row>
    <row r="4" ht="22.5" customHeight="1" spans="1:6">
      <c r="A4" s="101" t="s">
        <v>36</v>
      </c>
      <c r="B4" s="139">
        <f>SUM(B5:B18)</f>
        <v>9596</v>
      </c>
      <c r="C4" s="139">
        <f t="shared" ref="B4:C4" si="0">SUM(C5:C18)</f>
        <v>9361</v>
      </c>
      <c r="D4" s="139">
        <f t="shared" ref="D4" si="1">SUM(D5:D18)</f>
        <v>9866</v>
      </c>
      <c r="E4" s="97">
        <f>D4/C4*100</f>
        <v>105.394722786027</v>
      </c>
      <c r="F4" s="97">
        <f>(D4/B4-1)*100</f>
        <v>2.81367236348478</v>
      </c>
    </row>
    <row r="5" ht="22.5" customHeight="1" spans="1:6">
      <c r="A5" s="101" t="s">
        <v>37</v>
      </c>
      <c r="B5" s="139">
        <v>3497</v>
      </c>
      <c r="C5" s="139">
        <v>4878</v>
      </c>
      <c r="D5" s="139">
        <v>4685</v>
      </c>
      <c r="E5" s="97">
        <f t="shared" ref="E5:E27" si="2">D5/C5*100</f>
        <v>96.0434604346043</v>
      </c>
      <c r="F5" s="97">
        <f t="shared" ref="F5:F34" si="3">(D5/B5-1)*100</f>
        <v>33.9719759794109</v>
      </c>
    </row>
    <row r="6" ht="22.5" customHeight="1" spans="1:6">
      <c r="A6" s="101" t="s">
        <v>38</v>
      </c>
      <c r="B6" s="139">
        <v>713</v>
      </c>
      <c r="C6" s="139">
        <v>1205</v>
      </c>
      <c r="D6" s="139">
        <v>1502</v>
      </c>
      <c r="E6" s="97"/>
      <c r="F6" s="97"/>
    </row>
    <row r="7" ht="22.5" customHeight="1" spans="1:6">
      <c r="A7" s="101" t="s">
        <v>39</v>
      </c>
      <c r="B7" s="139">
        <v>2142</v>
      </c>
      <c r="C7" s="139">
        <v>1541</v>
      </c>
      <c r="D7" s="139">
        <v>2044</v>
      </c>
      <c r="E7" s="97">
        <f t="shared" si="2"/>
        <v>132.641142115509</v>
      </c>
      <c r="F7" s="97">
        <f t="shared" si="3"/>
        <v>-4.5751633986928</v>
      </c>
    </row>
    <row r="8" ht="22.5" customHeight="1" spans="1:6">
      <c r="A8" s="101" t="s">
        <v>40</v>
      </c>
      <c r="B8" s="139">
        <v>175</v>
      </c>
      <c r="C8" s="139">
        <v>3</v>
      </c>
      <c r="D8" s="139">
        <v>7</v>
      </c>
      <c r="E8" s="97">
        <f t="shared" si="2"/>
        <v>233.333333333333</v>
      </c>
      <c r="F8" s="97">
        <f t="shared" si="3"/>
        <v>-96</v>
      </c>
    </row>
    <row r="9" ht="22.5" customHeight="1" spans="1:6">
      <c r="A9" s="101" t="s">
        <v>41</v>
      </c>
      <c r="B9" s="139">
        <v>591</v>
      </c>
      <c r="C9" s="139">
        <v>531</v>
      </c>
      <c r="D9" s="139">
        <v>641</v>
      </c>
      <c r="E9" s="97">
        <f t="shared" si="2"/>
        <v>120.715630885122</v>
      </c>
      <c r="F9" s="97">
        <f t="shared" si="3"/>
        <v>8.46023688663282</v>
      </c>
    </row>
    <row r="10" ht="22.5" customHeight="1" spans="1:6">
      <c r="A10" s="101" t="s">
        <v>42</v>
      </c>
      <c r="B10" s="139">
        <v>385</v>
      </c>
      <c r="C10" s="139">
        <v>401</v>
      </c>
      <c r="D10" s="139">
        <v>353</v>
      </c>
      <c r="E10" s="97">
        <f t="shared" si="2"/>
        <v>88.0299251870324</v>
      </c>
      <c r="F10" s="97">
        <f t="shared" si="3"/>
        <v>-8.31168831168831</v>
      </c>
    </row>
    <row r="11" ht="22.5" customHeight="1" spans="1:6">
      <c r="A11" s="101" t="s">
        <v>43</v>
      </c>
      <c r="B11" s="139">
        <v>204</v>
      </c>
      <c r="C11" s="139">
        <v>125</v>
      </c>
      <c r="D11" s="139">
        <v>182</v>
      </c>
      <c r="E11" s="97">
        <f t="shared" si="2"/>
        <v>145.6</v>
      </c>
      <c r="F11" s="97">
        <f t="shared" si="3"/>
        <v>-10.7843137254902</v>
      </c>
    </row>
    <row r="12" ht="22.5" customHeight="1" spans="1:6">
      <c r="A12" s="101" t="s">
        <v>44</v>
      </c>
      <c r="B12" s="139">
        <v>199</v>
      </c>
      <c r="C12" s="139">
        <v>228</v>
      </c>
      <c r="D12" s="139">
        <v>199</v>
      </c>
      <c r="E12" s="97">
        <f t="shared" si="2"/>
        <v>87.280701754386</v>
      </c>
      <c r="F12" s="97">
        <f t="shared" si="3"/>
        <v>0</v>
      </c>
    </row>
    <row r="13" ht="22.5" customHeight="1" spans="1:6">
      <c r="A13" s="101" t="s">
        <v>45</v>
      </c>
      <c r="B13" s="139">
        <v>212</v>
      </c>
      <c r="C13" s="139">
        <v>84</v>
      </c>
      <c r="D13" s="139">
        <v>8</v>
      </c>
      <c r="E13" s="97">
        <f t="shared" si="2"/>
        <v>9.52380952380952</v>
      </c>
      <c r="F13" s="97">
        <f t="shared" si="3"/>
        <v>-96.2264150943396</v>
      </c>
    </row>
    <row r="14" ht="22.5" customHeight="1" spans="1:6">
      <c r="A14" s="101" t="s">
        <v>46</v>
      </c>
      <c r="B14" s="139">
        <v>145</v>
      </c>
      <c r="C14" s="139">
        <v>100</v>
      </c>
      <c r="D14" s="139">
        <v>121</v>
      </c>
      <c r="E14" s="97">
        <f t="shared" si="2"/>
        <v>121</v>
      </c>
      <c r="F14" s="97">
        <f t="shared" si="3"/>
        <v>-16.551724137931</v>
      </c>
    </row>
    <row r="15" ht="22.5" customHeight="1" spans="1:6">
      <c r="A15" s="101" t="s">
        <v>47</v>
      </c>
      <c r="B15" s="139">
        <v>862</v>
      </c>
      <c r="C15" s="139">
        <v>105</v>
      </c>
      <c r="D15" s="139">
        <v>-52</v>
      </c>
      <c r="E15" s="97">
        <f t="shared" si="2"/>
        <v>-49.5238095238095</v>
      </c>
      <c r="F15" s="97">
        <f t="shared" si="3"/>
        <v>-106.032482598608</v>
      </c>
    </row>
    <row r="16" ht="22.5" customHeight="1" spans="1:6">
      <c r="A16" s="101" t="s">
        <v>48</v>
      </c>
      <c r="B16" s="139">
        <v>471</v>
      </c>
      <c r="C16" s="139">
        <v>160</v>
      </c>
      <c r="D16" s="139">
        <v>176</v>
      </c>
      <c r="E16" s="97">
        <f t="shared" si="2"/>
        <v>110</v>
      </c>
      <c r="F16" s="97">
        <f t="shared" si="3"/>
        <v>-62.6326963906582</v>
      </c>
    </row>
    <row r="17" ht="22.5" customHeight="1" spans="1:6">
      <c r="A17" s="224" t="s">
        <v>49</v>
      </c>
      <c r="B17" s="139"/>
      <c r="C17" s="139"/>
      <c r="D17" s="139"/>
      <c r="E17" s="97" t="e">
        <f t="shared" si="2"/>
        <v>#DIV/0!</v>
      </c>
      <c r="F17" s="97" t="e">
        <f t="shared" si="3"/>
        <v>#DIV/0!</v>
      </c>
    </row>
    <row r="18" ht="22.5" customHeight="1" spans="1:6">
      <c r="A18" s="224" t="s">
        <v>50</v>
      </c>
      <c r="B18" s="139"/>
      <c r="C18" s="139"/>
      <c r="D18" s="139"/>
      <c r="E18" s="97" t="e">
        <f t="shared" si="2"/>
        <v>#DIV/0!</v>
      </c>
      <c r="F18" s="97"/>
    </row>
    <row r="19" ht="22.5" customHeight="1" spans="1:6">
      <c r="A19" s="101" t="s">
        <v>51</v>
      </c>
      <c r="B19" s="139">
        <f>SUM(B20:B26)</f>
        <v>10417</v>
      </c>
      <c r="C19" s="139">
        <f t="shared" ref="C19:D19" si="4">SUM(C20:C26)</f>
        <v>4081</v>
      </c>
      <c r="D19" s="139">
        <f t="shared" si="4"/>
        <v>4124</v>
      </c>
      <c r="E19" s="97">
        <f t="shared" si="2"/>
        <v>101.053663317814</v>
      </c>
      <c r="F19" s="97">
        <f t="shared" si="3"/>
        <v>-60.4108668522607</v>
      </c>
    </row>
    <row r="20" ht="22.5" customHeight="1" spans="1:6">
      <c r="A20" s="101" t="s">
        <v>52</v>
      </c>
      <c r="B20" s="139">
        <v>471</v>
      </c>
      <c r="C20" s="139">
        <v>282</v>
      </c>
      <c r="D20" s="139">
        <v>521</v>
      </c>
      <c r="E20" s="97">
        <f t="shared" si="2"/>
        <v>184.751773049645</v>
      </c>
      <c r="F20" s="97">
        <f t="shared" si="3"/>
        <v>10.6157112526539</v>
      </c>
    </row>
    <row r="21" ht="22.5" customHeight="1" spans="1:6">
      <c r="A21" s="101" t="s">
        <v>53</v>
      </c>
      <c r="B21" s="139">
        <v>8510</v>
      </c>
      <c r="C21" s="139">
        <v>2914</v>
      </c>
      <c r="D21" s="139">
        <v>2314</v>
      </c>
      <c r="E21" s="97">
        <f t="shared" si="2"/>
        <v>79.4097460535347</v>
      </c>
      <c r="F21" s="97">
        <f t="shared" si="3"/>
        <v>-72.8084606345476</v>
      </c>
    </row>
    <row r="22" ht="22.5" customHeight="1" spans="1:6">
      <c r="A22" s="101" t="s">
        <v>54</v>
      </c>
      <c r="B22" s="139">
        <v>676</v>
      </c>
      <c r="C22" s="139">
        <v>537</v>
      </c>
      <c r="D22" s="139">
        <v>635</v>
      </c>
      <c r="E22" s="97">
        <f t="shared" si="2"/>
        <v>118.249534450652</v>
      </c>
      <c r="F22" s="97">
        <f t="shared" si="3"/>
        <v>-6.06508875739645</v>
      </c>
    </row>
    <row r="23" ht="22.5" customHeight="1" spans="1:6">
      <c r="A23" s="101" t="s">
        <v>55</v>
      </c>
      <c r="B23" s="139"/>
      <c r="C23" s="139"/>
      <c r="D23" s="139"/>
      <c r="E23" s="97" t="e">
        <f t="shared" si="2"/>
        <v>#DIV/0!</v>
      </c>
      <c r="F23" s="97" t="e">
        <f t="shared" si="3"/>
        <v>#DIV/0!</v>
      </c>
    </row>
    <row r="24" ht="22.5" customHeight="1" spans="1:6">
      <c r="A24" s="101" t="s">
        <v>56</v>
      </c>
      <c r="B24" s="139">
        <v>159</v>
      </c>
      <c r="C24" s="139">
        <v>176</v>
      </c>
      <c r="D24" s="139">
        <v>335</v>
      </c>
      <c r="E24" s="97">
        <f t="shared" si="2"/>
        <v>190.340909090909</v>
      </c>
      <c r="F24" s="97">
        <f t="shared" si="3"/>
        <v>110.691823899371</v>
      </c>
    </row>
    <row r="25" ht="22.5" customHeight="1" spans="1:6">
      <c r="A25" s="217" t="s">
        <v>57</v>
      </c>
      <c r="B25" s="139"/>
      <c r="C25" s="139"/>
      <c r="D25" s="139">
        <v>37</v>
      </c>
      <c r="E25" s="97" t="e">
        <f t="shared" si="2"/>
        <v>#DIV/0!</v>
      </c>
      <c r="F25" s="97" t="e">
        <f t="shared" si="3"/>
        <v>#DIV/0!</v>
      </c>
    </row>
    <row r="26" ht="22.5" customHeight="1" spans="1:6">
      <c r="A26" s="101" t="s">
        <v>58</v>
      </c>
      <c r="B26" s="139">
        <v>601</v>
      </c>
      <c r="C26" s="139">
        <v>172</v>
      </c>
      <c r="D26" s="139">
        <v>282</v>
      </c>
      <c r="E26" s="97">
        <f t="shared" si="2"/>
        <v>163.953488372093</v>
      </c>
      <c r="F26" s="97">
        <f t="shared" si="3"/>
        <v>-53.0782029950083</v>
      </c>
    </row>
    <row r="27" ht="22.5" customHeight="1" spans="1:6">
      <c r="A27" s="148" t="s">
        <v>59</v>
      </c>
      <c r="B27" s="145">
        <f>SUM(B4,B19)</f>
        <v>20013</v>
      </c>
      <c r="C27" s="145">
        <f t="shared" ref="C27:D27" si="5">SUM(C4,C19)</f>
        <v>13442</v>
      </c>
      <c r="D27" s="145">
        <f t="shared" si="5"/>
        <v>13990</v>
      </c>
      <c r="E27" s="276">
        <f t="shared" si="2"/>
        <v>104.07677428954</v>
      </c>
      <c r="F27" s="191">
        <f t="shared" si="3"/>
        <v>-30.0954379653225</v>
      </c>
    </row>
    <row r="28" ht="22.5" customHeight="1" spans="1:6">
      <c r="A28" s="160" t="s">
        <v>60</v>
      </c>
      <c r="B28" s="145">
        <f>SUM(B29:B33)</f>
        <v>79485</v>
      </c>
      <c r="C28" s="145">
        <f t="shared" ref="C28:D28" si="6">SUM(C29:C33)</f>
        <v>36468</v>
      </c>
      <c r="D28" s="145">
        <f t="shared" si="6"/>
        <v>69850</v>
      </c>
      <c r="E28" s="277">
        <f t="shared" ref="E28:E34" si="7">D28/C28*100</f>
        <v>191.537786552594</v>
      </c>
      <c r="F28" s="191">
        <f t="shared" si="3"/>
        <v>-12.1217839843996</v>
      </c>
    </row>
    <row r="29" ht="22.5" customHeight="1" spans="1:6">
      <c r="A29" s="143" t="s">
        <v>61</v>
      </c>
      <c r="B29" s="139">
        <v>71600</v>
      </c>
      <c r="C29" s="139">
        <v>27000</v>
      </c>
      <c r="D29" s="139">
        <v>59619</v>
      </c>
      <c r="E29" s="97">
        <f t="shared" si="7"/>
        <v>220.811111111111</v>
      </c>
      <c r="F29" s="97">
        <f t="shared" si="3"/>
        <v>-16.7332402234637</v>
      </c>
    </row>
    <row r="30" ht="22.5" customHeight="1" spans="1:6">
      <c r="A30" s="143" t="s">
        <v>62</v>
      </c>
      <c r="B30" s="139"/>
      <c r="C30" s="139"/>
      <c r="D30" s="139"/>
      <c r="E30" s="97"/>
      <c r="F30" s="97"/>
    </row>
    <row r="31" ht="22.5" customHeight="1" spans="1:6">
      <c r="A31" s="143" t="s">
        <v>63</v>
      </c>
      <c r="B31" s="139"/>
      <c r="C31" s="139">
        <v>2000</v>
      </c>
      <c r="D31" s="139">
        <v>2001</v>
      </c>
      <c r="E31" s="97">
        <f>D31/C31*100</f>
        <v>100.05</v>
      </c>
      <c r="F31" s="97" t="e">
        <f>(D31/B31-1)*100</f>
        <v>#DIV/0!</v>
      </c>
    </row>
    <row r="32" ht="22.5" customHeight="1" spans="1:6">
      <c r="A32" s="143" t="s">
        <v>64</v>
      </c>
      <c r="B32" s="139">
        <v>1985</v>
      </c>
      <c r="C32" s="139">
        <v>468</v>
      </c>
      <c r="D32" s="139">
        <v>1230</v>
      </c>
      <c r="E32" s="97">
        <f>D32/C32*100</f>
        <v>262.820512820513</v>
      </c>
      <c r="F32" s="97">
        <f>(D32/B32-1)*100</f>
        <v>-38.0352644836272</v>
      </c>
    </row>
    <row r="33" s="203" customFormat="1" ht="22.5" customHeight="1" spans="1:6">
      <c r="A33" s="143" t="s">
        <v>65</v>
      </c>
      <c r="B33" s="139">
        <v>5900</v>
      </c>
      <c r="C33" s="139">
        <v>7000</v>
      </c>
      <c r="D33" s="139">
        <v>7000</v>
      </c>
      <c r="E33" s="97">
        <f t="shared" si="7"/>
        <v>100</v>
      </c>
      <c r="F33" s="97">
        <f>(D33/B33-1)*100</f>
        <v>18.6440677966102</v>
      </c>
    </row>
    <row r="34" ht="21" customHeight="1" spans="1:6">
      <c r="A34" s="193" t="s">
        <v>66</v>
      </c>
      <c r="B34" s="153">
        <f>SUM(B27:B28)</f>
        <v>99498</v>
      </c>
      <c r="C34" s="153">
        <f t="shared" ref="C34:D34" si="8">SUM(C27:C28)</f>
        <v>49910</v>
      </c>
      <c r="D34" s="153">
        <f t="shared" si="8"/>
        <v>83840</v>
      </c>
      <c r="E34" s="272">
        <f t="shared" si="7"/>
        <v>167.982368262873</v>
      </c>
      <c r="F34" s="110">
        <f t="shared" si="3"/>
        <v>-15.7369997386882</v>
      </c>
    </row>
  </sheetData>
  <mergeCells count="2">
    <mergeCell ref="A1:F1"/>
    <mergeCell ref="E2:F2"/>
  </mergeCells>
  <pageMargins left="0.56875" right="0.15625" top="0.538888888888889" bottom="0.76875" header="0.338888888888889" footer="0.511805555555556"/>
  <pageSetup paperSize="9" scale="95" orientation="portrait" useFirstPageNumber="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Zeros="0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F42" sqref="F42"/>
    </sheetView>
  </sheetViews>
  <sheetFormatPr defaultColWidth="9" defaultRowHeight="14.25" outlineLevelCol="6"/>
  <cols>
    <col min="1" max="1" width="30.2" customWidth="1"/>
    <col min="2" max="2" width="13.1" customWidth="1"/>
    <col min="3" max="5" width="12.5" customWidth="1"/>
    <col min="6" max="6" width="9" customWidth="1"/>
    <col min="7" max="7" width="15.2" customWidth="1"/>
    <col min="8" max="8" width="10.4" customWidth="1"/>
    <col min="9" max="9" width="9.7" customWidth="1"/>
  </cols>
  <sheetData>
    <row r="1" ht="26.25" customHeight="1" spans="1:6">
      <c r="A1" s="87" t="s">
        <v>67</v>
      </c>
      <c r="B1" s="87"/>
      <c r="C1" s="87"/>
      <c r="D1" s="87"/>
      <c r="E1" s="87"/>
      <c r="F1" s="87"/>
    </row>
    <row r="2" ht="26.25" customHeight="1" spans="1:6">
      <c r="A2" s="137" t="s">
        <v>68</v>
      </c>
      <c r="B2" s="137"/>
      <c r="C2" s="137"/>
      <c r="D2" s="137"/>
      <c r="E2" s="266" t="s">
        <v>29</v>
      </c>
      <c r="F2" s="266"/>
    </row>
    <row r="3" ht="52.5" customHeight="1" spans="1:7">
      <c r="A3" s="205" t="s">
        <v>30</v>
      </c>
      <c r="B3" s="214" t="s">
        <v>31</v>
      </c>
      <c r="C3" s="267" t="s">
        <v>32</v>
      </c>
      <c r="D3" s="267" t="s">
        <v>33</v>
      </c>
      <c r="E3" s="267" t="s">
        <v>34</v>
      </c>
      <c r="F3" s="267" t="s">
        <v>35</v>
      </c>
      <c r="G3" s="94"/>
    </row>
    <row r="4" ht="22.5" customHeight="1" spans="1:7">
      <c r="A4" s="217" t="s">
        <v>69</v>
      </c>
      <c r="B4" s="197">
        <v>13929</v>
      </c>
      <c r="C4" s="197">
        <v>11928</v>
      </c>
      <c r="D4" s="197">
        <v>11711</v>
      </c>
      <c r="E4" s="97">
        <f>D4/C4*100</f>
        <v>98.1807511737089</v>
      </c>
      <c r="F4" s="97">
        <f>100*(D4/B4-1)</f>
        <v>-15.9236126067916</v>
      </c>
      <c r="G4" s="98"/>
    </row>
    <row r="5" ht="22.5" customHeight="1" spans="1:7">
      <c r="A5" s="101" t="s">
        <v>70</v>
      </c>
      <c r="B5" s="197">
        <v>0</v>
      </c>
      <c r="C5" s="197"/>
      <c r="D5" s="197">
        <v>0</v>
      </c>
      <c r="E5" s="97"/>
      <c r="F5" s="97"/>
      <c r="G5" s="98"/>
    </row>
    <row r="6" ht="22.5" customHeight="1" spans="1:7">
      <c r="A6" s="101" t="s">
        <v>71</v>
      </c>
      <c r="B6" s="197">
        <v>41</v>
      </c>
      <c r="C6" s="197">
        <v>17</v>
      </c>
      <c r="D6" s="197">
        <v>27</v>
      </c>
      <c r="E6" s="97">
        <f t="shared" ref="E6:E33" si="0">D6/C6*100</f>
        <v>158.823529411765</v>
      </c>
      <c r="F6" s="97">
        <f t="shared" ref="F6:F33" si="1">100*(D6/B6-1)</f>
        <v>-34.1463414634146</v>
      </c>
      <c r="G6" s="98"/>
    </row>
    <row r="7" ht="22.5" customHeight="1" spans="1:7">
      <c r="A7" s="101" t="s">
        <v>72</v>
      </c>
      <c r="B7" s="197">
        <v>13978</v>
      </c>
      <c r="C7" s="197">
        <v>7686</v>
      </c>
      <c r="D7" s="197">
        <v>9017</v>
      </c>
      <c r="E7" s="97">
        <f t="shared" si="0"/>
        <v>117.317200104085</v>
      </c>
      <c r="F7" s="97">
        <f t="shared" si="1"/>
        <v>-35.4914866218343</v>
      </c>
      <c r="G7" s="98"/>
    </row>
    <row r="8" ht="22.5" customHeight="1" spans="1:7">
      <c r="A8" s="101" t="s">
        <v>73</v>
      </c>
      <c r="B8" s="197">
        <v>8192</v>
      </c>
      <c r="C8" s="197">
        <v>2898</v>
      </c>
      <c r="D8" s="197">
        <v>3523</v>
      </c>
      <c r="E8" s="97">
        <f t="shared" si="0"/>
        <v>121.566597653554</v>
      </c>
      <c r="F8" s="97">
        <f t="shared" si="1"/>
        <v>-56.99462890625</v>
      </c>
      <c r="G8" s="98"/>
    </row>
    <row r="9" ht="22.5" customHeight="1" spans="1:7">
      <c r="A9" s="101" t="s">
        <v>74</v>
      </c>
      <c r="B9" s="197">
        <v>172</v>
      </c>
      <c r="C9" s="197">
        <v>26</v>
      </c>
      <c r="D9" s="197">
        <v>111</v>
      </c>
      <c r="E9" s="97">
        <f t="shared" si="0"/>
        <v>426.923076923077</v>
      </c>
      <c r="F9" s="97">
        <f t="shared" si="1"/>
        <v>-35.4651162790698</v>
      </c>
      <c r="G9" s="98"/>
    </row>
    <row r="10" ht="22.5" customHeight="1" spans="1:7">
      <c r="A10" s="101" t="s">
        <v>75</v>
      </c>
      <c r="B10" s="197">
        <v>6217</v>
      </c>
      <c r="C10" s="197">
        <v>4530</v>
      </c>
      <c r="D10" s="197">
        <v>5745</v>
      </c>
      <c r="E10" s="97">
        <f t="shared" si="0"/>
        <v>126.82119205298</v>
      </c>
      <c r="F10" s="97">
        <f t="shared" si="1"/>
        <v>-7.59208621521634</v>
      </c>
      <c r="G10" s="98"/>
    </row>
    <row r="11" ht="22.5" customHeight="1" spans="1:7">
      <c r="A11" s="101" t="s">
        <v>76</v>
      </c>
      <c r="B11" s="197">
        <v>5352</v>
      </c>
      <c r="C11" s="197">
        <v>4934</v>
      </c>
      <c r="D11" s="197">
        <v>4289</v>
      </c>
      <c r="E11" s="97">
        <f t="shared" si="0"/>
        <v>86.9274422375355</v>
      </c>
      <c r="F11" s="97">
        <f t="shared" si="1"/>
        <v>-19.8617339312407</v>
      </c>
      <c r="G11" s="98"/>
    </row>
    <row r="12" ht="22.5" customHeight="1" spans="1:7">
      <c r="A12" s="217" t="s">
        <v>77</v>
      </c>
      <c r="B12" s="197">
        <v>2871</v>
      </c>
      <c r="C12" s="197">
        <v>3111</v>
      </c>
      <c r="D12" s="197">
        <v>3567</v>
      </c>
      <c r="E12" s="97">
        <f t="shared" si="0"/>
        <v>114.657666345227</v>
      </c>
      <c r="F12" s="97">
        <f t="shared" si="1"/>
        <v>24.2424242424242</v>
      </c>
      <c r="G12" s="98"/>
    </row>
    <row r="13" ht="22.5" customHeight="1" spans="1:7">
      <c r="A13" s="101" t="s">
        <v>78</v>
      </c>
      <c r="B13" s="197">
        <v>957</v>
      </c>
      <c r="C13" s="197">
        <v>1696</v>
      </c>
      <c r="D13" s="197">
        <v>2043</v>
      </c>
      <c r="E13" s="97">
        <f t="shared" si="0"/>
        <v>120.459905660377</v>
      </c>
      <c r="F13" s="97">
        <f t="shared" si="1"/>
        <v>113.479623824451</v>
      </c>
      <c r="G13" s="98"/>
    </row>
    <row r="14" ht="22.5" customHeight="1" spans="1:7">
      <c r="A14" s="101" t="s">
        <v>79</v>
      </c>
      <c r="B14" s="197">
        <v>7409</v>
      </c>
      <c r="C14" s="197">
        <v>4753</v>
      </c>
      <c r="D14" s="197">
        <v>4565</v>
      </c>
      <c r="E14" s="97">
        <f t="shared" si="0"/>
        <v>96.0446034083737</v>
      </c>
      <c r="F14" s="97">
        <f t="shared" si="1"/>
        <v>-38.3857470643812</v>
      </c>
      <c r="G14" s="98"/>
    </row>
    <row r="15" ht="22.5" customHeight="1" spans="1:7">
      <c r="A15" s="101" t="s">
        <v>80</v>
      </c>
      <c r="B15" s="197">
        <v>3966</v>
      </c>
      <c r="C15" s="197">
        <v>2286</v>
      </c>
      <c r="D15" s="197">
        <v>2845</v>
      </c>
      <c r="E15" s="97">
        <f t="shared" si="0"/>
        <v>124.453193350831</v>
      </c>
      <c r="F15" s="97">
        <f t="shared" si="1"/>
        <v>-28.2652546646495</v>
      </c>
      <c r="G15" s="98"/>
    </row>
    <row r="16" ht="22.5" customHeight="1" spans="1:7">
      <c r="A16" s="101" t="s">
        <v>81</v>
      </c>
      <c r="B16" s="197">
        <v>171</v>
      </c>
      <c r="C16" s="197">
        <v>84</v>
      </c>
      <c r="D16" s="197">
        <v>105</v>
      </c>
      <c r="E16" s="97">
        <f t="shared" si="0"/>
        <v>125</v>
      </c>
      <c r="F16" s="97">
        <f t="shared" si="1"/>
        <v>-38.5964912280702</v>
      </c>
      <c r="G16" s="98"/>
    </row>
    <row r="17" ht="22.5" customHeight="1" spans="1:7">
      <c r="A17" s="101" t="s">
        <v>82</v>
      </c>
      <c r="B17" s="197">
        <v>231</v>
      </c>
      <c r="C17" s="197">
        <v>2103</v>
      </c>
      <c r="D17" s="197">
        <v>2275</v>
      </c>
      <c r="E17" s="97">
        <f t="shared" si="0"/>
        <v>108.178792201617</v>
      </c>
      <c r="F17" s="97">
        <f t="shared" si="1"/>
        <v>884.848484848485</v>
      </c>
      <c r="G17" s="98"/>
    </row>
    <row r="18" ht="22.5" customHeight="1" spans="1:7">
      <c r="A18" s="101" t="s">
        <v>83</v>
      </c>
      <c r="B18" s="197">
        <v>0</v>
      </c>
      <c r="C18" s="197"/>
      <c r="D18" s="197">
        <v>0</v>
      </c>
      <c r="E18" s="97" t="e">
        <f t="shared" si="0"/>
        <v>#DIV/0!</v>
      </c>
      <c r="F18" s="97" t="e">
        <f t="shared" si="1"/>
        <v>#DIV/0!</v>
      </c>
      <c r="G18" s="98"/>
    </row>
    <row r="19" ht="22.5" customHeight="1" spans="1:7">
      <c r="A19" s="101" t="s">
        <v>84</v>
      </c>
      <c r="B19" s="197">
        <v>1</v>
      </c>
      <c r="C19" s="197">
        <v>1</v>
      </c>
      <c r="D19" s="197">
        <v>6</v>
      </c>
      <c r="E19" s="97">
        <f t="shared" si="0"/>
        <v>600</v>
      </c>
      <c r="F19" s="97">
        <f t="shared" si="1"/>
        <v>500</v>
      </c>
      <c r="G19" s="98"/>
    </row>
    <row r="20" ht="22.5" customHeight="1" spans="1:7">
      <c r="A20" s="101" t="s">
        <v>85</v>
      </c>
      <c r="B20" s="197">
        <v>61</v>
      </c>
      <c r="C20" s="197">
        <v>36</v>
      </c>
      <c r="D20" s="197">
        <v>67</v>
      </c>
      <c r="E20" s="97">
        <f t="shared" si="0"/>
        <v>186.111111111111</v>
      </c>
      <c r="F20" s="97">
        <f t="shared" si="1"/>
        <v>9.8360655737705</v>
      </c>
      <c r="G20" s="98"/>
    </row>
    <row r="21" ht="22.5" customHeight="1" spans="1:7">
      <c r="A21" s="101" t="s">
        <v>86</v>
      </c>
      <c r="B21" s="197">
        <v>29</v>
      </c>
      <c r="C21" s="197">
        <v>237</v>
      </c>
      <c r="D21" s="197">
        <v>243</v>
      </c>
      <c r="E21" s="97">
        <f t="shared" si="0"/>
        <v>102.53164556962</v>
      </c>
      <c r="F21" s="97">
        <f t="shared" si="1"/>
        <v>737.931034482758</v>
      </c>
      <c r="G21" s="98"/>
    </row>
    <row r="22" ht="22.5" customHeight="1" spans="1:7">
      <c r="A22" s="217" t="s">
        <v>87</v>
      </c>
      <c r="B22" s="185"/>
      <c r="C22" s="197">
        <v>12</v>
      </c>
      <c r="D22" s="185">
        <v>30</v>
      </c>
      <c r="E22" s="97">
        <f t="shared" si="0"/>
        <v>250</v>
      </c>
      <c r="F22" s="97" t="e">
        <f t="shared" si="1"/>
        <v>#DIV/0!</v>
      </c>
      <c r="G22" s="98"/>
    </row>
    <row r="23" ht="22.5" customHeight="1" spans="1:7">
      <c r="A23" s="217" t="s">
        <v>88</v>
      </c>
      <c r="B23" s="185">
        <v>665</v>
      </c>
      <c r="C23" s="199">
        <v>694</v>
      </c>
      <c r="D23" s="185">
        <v>726</v>
      </c>
      <c r="E23" s="97">
        <f t="shared" si="0"/>
        <v>104.610951008646</v>
      </c>
      <c r="F23" s="97">
        <f t="shared" si="1"/>
        <v>9.17293233082708</v>
      </c>
      <c r="G23" s="98"/>
    </row>
    <row r="24" ht="22.5" customHeight="1" spans="1:7">
      <c r="A24" s="101" t="s">
        <v>89</v>
      </c>
      <c r="B24" s="185"/>
      <c r="C24" s="199">
        <v>0</v>
      </c>
      <c r="D24" s="185"/>
      <c r="E24" s="97" t="e">
        <f t="shared" si="0"/>
        <v>#DIV/0!</v>
      </c>
      <c r="F24" s="97" t="e">
        <f t="shared" si="1"/>
        <v>#DIV/0!</v>
      </c>
      <c r="G24" s="98"/>
    </row>
    <row r="25" ht="22.5" customHeight="1" spans="1:7">
      <c r="A25" s="101" t="s">
        <v>90</v>
      </c>
      <c r="B25" s="185">
        <v>69</v>
      </c>
      <c r="C25" s="199">
        <v>0</v>
      </c>
      <c r="D25" s="185">
        <v>50</v>
      </c>
      <c r="E25" s="97" t="e">
        <f t="shared" si="0"/>
        <v>#DIV/0!</v>
      </c>
      <c r="F25" s="97">
        <f t="shared" si="1"/>
        <v>-27.536231884058</v>
      </c>
      <c r="G25" s="98"/>
    </row>
    <row r="26" ht="22.5" customHeight="1" spans="1:7">
      <c r="A26" s="217" t="s">
        <v>91</v>
      </c>
      <c r="B26" s="185">
        <v>1008</v>
      </c>
      <c r="C26" s="199">
        <v>1153</v>
      </c>
      <c r="D26" s="185">
        <v>1170</v>
      </c>
      <c r="E26" s="97">
        <f t="shared" ref="E26:E31" si="2">D26/C26*100</f>
        <v>101.474414570685</v>
      </c>
      <c r="F26" s="97">
        <f t="shared" ref="F26:F31" si="3">100*(D26/B26-1)</f>
        <v>16.0714285714286</v>
      </c>
      <c r="G26" s="98"/>
    </row>
    <row r="27" ht="22.5" customHeight="1" spans="1:7">
      <c r="A27" s="148" t="s">
        <v>92</v>
      </c>
      <c r="B27" s="190">
        <f>SUM(B4:B26)</f>
        <v>65319</v>
      </c>
      <c r="C27" s="190">
        <f t="shared" ref="C27:D27" si="4">SUM(C4:C26)</f>
        <v>48185</v>
      </c>
      <c r="D27" s="190">
        <f t="shared" si="4"/>
        <v>52115</v>
      </c>
      <c r="E27" s="149">
        <f t="shared" si="2"/>
        <v>108.156065165508</v>
      </c>
      <c r="F27" s="149">
        <f t="shared" si="3"/>
        <v>-20.2146389258868</v>
      </c>
      <c r="G27" s="98"/>
    </row>
    <row r="28" ht="22.5" customHeight="1" spans="1:7">
      <c r="A28" s="160" t="s">
        <v>93</v>
      </c>
      <c r="B28" s="270">
        <f>SUM(B29:B32)</f>
        <v>34179</v>
      </c>
      <c r="C28" s="270">
        <f t="shared" ref="C28:D28" si="5">SUM(C29:C32)</f>
        <v>1725</v>
      </c>
      <c r="D28" s="270">
        <f t="shared" si="5"/>
        <v>31725</v>
      </c>
      <c r="E28" s="149">
        <f t="shared" si="2"/>
        <v>1839.13043478261</v>
      </c>
      <c r="F28" s="149">
        <f t="shared" si="3"/>
        <v>-7.17984727464233</v>
      </c>
      <c r="G28" s="98"/>
    </row>
    <row r="29" ht="22.5" customHeight="1" spans="1:7">
      <c r="A29" s="95" t="s">
        <v>94</v>
      </c>
      <c r="B29" s="197">
        <v>30616</v>
      </c>
      <c r="C29" s="199">
        <v>616</v>
      </c>
      <c r="D29" s="197">
        <v>30616</v>
      </c>
      <c r="E29" s="97">
        <f t="shared" si="2"/>
        <v>4970.12987012987</v>
      </c>
      <c r="F29" s="97">
        <f t="shared" si="3"/>
        <v>0</v>
      </c>
      <c r="G29" s="98"/>
    </row>
    <row r="30" ht="22.5" customHeight="1" spans="1:7">
      <c r="A30" s="101" t="s">
        <v>95</v>
      </c>
      <c r="B30" s="197">
        <v>1930</v>
      </c>
      <c r="C30" s="199"/>
      <c r="D30" s="197">
        <v>0</v>
      </c>
      <c r="E30" s="97"/>
      <c r="F30" s="97">
        <f t="shared" si="3"/>
        <v>-100</v>
      </c>
      <c r="G30" s="98"/>
    </row>
    <row r="31" s="203" customFormat="1" ht="22.5" customHeight="1" spans="1:7">
      <c r="A31" s="95" t="s">
        <v>96</v>
      </c>
      <c r="B31" s="197">
        <v>1633</v>
      </c>
      <c r="C31" s="199">
        <v>1109</v>
      </c>
      <c r="D31" s="197">
        <v>1109</v>
      </c>
      <c r="E31" s="97">
        <f t="shared" si="2"/>
        <v>100</v>
      </c>
      <c r="F31" s="97">
        <f t="shared" si="3"/>
        <v>-32.0881812614819</v>
      </c>
      <c r="G31" s="271"/>
    </row>
    <row r="32" ht="22.5" customHeight="1" spans="1:7">
      <c r="A32" s="95" t="s">
        <v>97</v>
      </c>
      <c r="B32" s="197"/>
      <c r="C32" s="199"/>
      <c r="D32" s="197"/>
      <c r="E32" s="97"/>
      <c r="F32" s="97"/>
      <c r="G32" s="98"/>
    </row>
    <row r="33" ht="21" customHeight="1" spans="1:7">
      <c r="A33" s="221" t="s">
        <v>98</v>
      </c>
      <c r="B33" s="194">
        <f>SUM(B27:B28)</f>
        <v>99498</v>
      </c>
      <c r="C33" s="194">
        <f t="shared" ref="C33:D33" si="6">SUM(C27:C28)</f>
        <v>49910</v>
      </c>
      <c r="D33" s="194">
        <f t="shared" si="6"/>
        <v>83840</v>
      </c>
      <c r="E33" s="272">
        <f t="shared" si="0"/>
        <v>167.982368262873</v>
      </c>
      <c r="F33" s="110">
        <f t="shared" si="1"/>
        <v>-15.7369997386882</v>
      </c>
      <c r="G33" s="98"/>
    </row>
    <row r="35" spans="2:3">
      <c r="B35" s="94"/>
      <c r="C35" s="199"/>
    </row>
  </sheetData>
  <mergeCells count="2">
    <mergeCell ref="A1:F1"/>
    <mergeCell ref="E2:F2"/>
  </mergeCells>
  <pageMargins left="0.588888888888889" right="0.275" top="0.984027777777778" bottom="0.94375" header="0.511805555555556" footer="0.511805555555556"/>
  <pageSetup paperSize="9" scale="90" firstPageNumber="2" orientation="portrait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90" zoomScaleNormal="90" workbookViewId="0">
      <selection activeCell="C7" sqref="C7"/>
    </sheetView>
  </sheetViews>
  <sheetFormatPr defaultColWidth="9" defaultRowHeight="14.25" outlineLevelCol="5"/>
  <cols>
    <col min="1" max="1" width="44.7" customWidth="1"/>
    <col min="2" max="4" width="13.5" customWidth="1"/>
    <col min="8" max="8" width="10.4" customWidth="1"/>
    <col min="9" max="9" width="9.7" customWidth="1"/>
  </cols>
  <sheetData>
    <row r="1" ht="26.25" customHeight="1" spans="1:4">
      <c r="A1" s="87" t="s">
        <v>99</v>
      </c>
      <c r="B1" s="87"/>
      <c r="C1" s="87"/>
      <c r="D1" s="87"/>
    </row>
    <row r="2" ht="19.5" customHeight="1" spans="1:4">
      <c r="A2" s="88" t="s">
        <v>100</v>
      </c>
      <c r="B2" s="88"/>
      <c r="C2" s="90" t="s">
        <v>29</v>
      </c>
      <c r="D2" s="90"/>
    </row>
    <row r="3" ht="52.5" customHeight="1" spans="1:5">
      <c r="A3" s="91" t="s">
        <v>30</v>
      </c>
      <c r="B3" s="93" t="s">
        <v>31</v>
      </c>
      <c r="C3" s="214" t="s">
        <v>33</v>
      </c>
      <c r="D3" s="93" t="s">
        <v>35</v>
      </c>
      <c r="E3" s="94"/>
    </row>
    <row r="4" ht="22.5" customHeight="1" spans="1:6">
      <c r="A4" s="196" t="s">
        <v>101</v>
      </c>
      <c r="B4" s="197"/>
      <c r="C4" s="264"/>
      <c r="D4" s="97"/>
      <c r="E4" s="98"/>
      <c r="F4" s="99"/>
    </row>
    <row r="5" ht="22.5" customHeight="1" spans="1:6">
      <c r="A5" s="196" t="s">
        <v>102</v>
      </c>
      <c r="B5" s="197">
        <v>3402</v>
      </c>
      <c r="C5" s="197">
        <v>3105</v>
      </c>
      <c r="D5" s="97">
        <f>(C5/B5-1)*100</f>
        <v>-8.73015873015873</v>
      </c>
      <c r="E5" s="98"/>
      <c r="F5" s="99"/>
    </row>
    <row r="6" ht="22.5" customHeight="1" spans="1:6">
      <c r="A6" s="196" t="s">
        <v>103</v>
      </c>
      <c r="B6" s="190"/>
      <c r="C6" s="190"/>
      <c r="D6" s="97"/>
      <c r="E6" s="98"/>
      <c r="F6" s="99"/>
    </row>
    <row r="7" ht="22.5" customHeight="1" spans="1:6">
      <c r="A7" s="196" t="s">
        <v>104</v>
      </c>
      <c r="B7" s="190">
        <v>421</v>
      </c>
      <c r="C7" s="190">
        <v>0</v>
      </c>
      <c r="D7" s="97">
        <f t="shared" ref="D6:D11" si="0">(C7/B7-1)*100</f>
        <v>-100</v>
      </c>
      <c r="E7" s="98"/>
      <c r="F7" s="99"/>
    </row>
    <row r="8" ht="22.5" customHeight="1" spans="1:6">
      <c r="A8" s="196" t="s">
        <v>105</v>
      </c>
      <c r="B8" s="190">
        <v>230</v>
      </c>
      <c r="C8" s="190">
        <v>66</v>
      </c>
      <c r="D8" s="97">
        <f t="shared" si="0"/>
        <v>-71.304347826087</v>
      </c>
      <c r="E8" s="98"/>
      <c r="F8" s="99"/>
    </row>
    <row r="9" ht="22.5" customHeight="1" spans="1:6">
      <c r="A9" s="196" t="s">
        <v>106</v>
      </c>
      <c r="B9" s="190"/>
      <c r="C9" s="190"/>
      <c r="D9" s="97"/>
      <c r="E9" s="98"/>
      <c r="F9" s="99"/>
    </row>
    <row r="10" ht="22.5" customHeight="1" spans="1:6">
      <c r="A10" s="196" t="s">
        <v>107</v>
      </c>
      <c r="B10" s="190"/>
      <c r="C10" s="190"/>
      <c r="D10" s="97"/>
      <c r="E10" s="98"/>
      <c r="F10" s="99"/>
    </row>
    <row r="11" ht="22.5" customHeight="1" spans="1:6">
      <c r="A11" s="196" t="s">
        <v>108</v>
      </c>
      <c r="B11" s="265">
        <v>129</v>
      </c>
      <c r="C11" s="265">
        <v>399</v>
      </c>
      <c r="D11" s="97">
        <f t="shared" si="0"/>
        <v>209.302325581395</v>
      </c>
      <c r="E11" s="98"/>
      <c r="F11" s="99"/>
    </row>
    <row r="12" ht="22.5" customHeight="1" spans="1:6">
      <c r="A12" s="196"/>
      <c r="B12" s="265"/>
      <c r="C12" s="265"/>
      <c r="D12" s="97"/>
      <c r="E12" s="98"/>
      <c r="F12" s="99"/>
    </row>
    <row r="13" ht="22.5" customHeight="1" spans="1:6">
      <c r="A13" s="196"/>
      <c r="B13" s="265"/>
      <c r="C13" s="265"/>
      <c r="D13" s="97"/>
      <c r="E13" s="98"/>
      <c r="F13" s="99"/>
    </row>
    <row r="14" ht="22.5" customHeight="1" spans="1:6">
      <c r="A14" s="196"/>
      <c r="B14" s="265"/>
      <c r="C14" s="265"/>
      <c r="D14" s="97"/>
      <c r="E14" s="98"/>
      <c r="F14" s="99"/>
    </row>
    <row r="15" ht="22.5" customHeight="1" spans="1:6">
      <c r="A15" s="94"/>
      <c r="B15" s="265"/>
      <c r="C15" s="265"/>
      <c r="D15" s="97"/>
      <c r="E15" s="98"/>
      <c r="F15" s="99"/>
    </row>
    <row r="16" ht="22.5" customHeight="1" spans="1:6">
      <c r="A16" s="94"/>
      <c r="B16" s="265"/>
      <c r="C16" s="265"/>
      <c r="D16" s="97"/>
      <c r="E16" s="98"/>
      <c r="F16" s="99"/>
    </row>
    <row r="17" ht="22.5" customHeight="1" spans="1:6">
      <c r="A17" s="94"/>
      <c r="B17" s="265"/>
      <c r="C17" s="265"/>
      <c r="D17" s="97"/>
      <c r="E17" s="98"/>
      <c r="F17" s="99"/>
    </row>
    <row r="18" ht="22.5" customHeight="1" spans="1:6">
      <c r="A18" s="94"/>
      <c r="B18" s="265"/>
      <c r="C18" s="265"/>
      <c r="D18" s="97"/>
      <c r="E18" s="98"/>
      <c r="F18" s="99"/>
    </row>
    <row r="19" ht="22.5" customHeight="1" spans="1:6">
      <c r="A19" s="148" t="s">
        <v>109</v>
      </c>
      <c r="B19" s="190">
        <f>SUM(B4:B11)</f>
        <v>4182</v>
      </c>
      <c r="C19" s="190">
        <f>SUM(C4:C11)</f>
        <v>3570</v>
      </c>
      <c r="D19" s="149">
        <f t="shared" ref="D19:D24" si="1">(C19/B19-1)*100</f>
        <v>-14.6341463414634</v>
      </c>
      <c r="E19" s="98"/>
      <c r="F19" s="99"/>
    </row>
    <row r="20" ht="22.5" customHeight="1" spans="1:6">
      <c r="A20" s="160" t="s">
        <v>60</v>
      </c>
      <c r="B20" s="190">
        <f>SUM(B21:B23)</f>
        <v>5196</v>
      </c>
      <c r="C20" s="190">
        <f>SUM(C21:C23)</f>
        <v>110011</v>
      </c>
      <c r="D20" s="149">
        <f t="shared" si="1"/>
        <v>2017.22478829869</v>
      </c>
      <c r="E20" s="98"/>
      <c r="F20" s="99"/>
    </row>
    <row r="21" ht="22.5" customHeight="1" spans="1:6">
      <c r="A21" s="107" t="s">
        <v>110</v>
      </c>
      <c r="B21" s="197">
        <v>196</v>
      </c>
      <c r="C21" s="197">
        <v>12011</v>
      </c>
      <c r="D21" s="97">
        <f t="shared" si="1"/>
        <v>6028.0612244898</v>
      </c>
      <c r="E21" s="98"/>
      <c r="F21" s="99"/>
    </row>
    <row r="22" ht="22.5" customHeight="1" spans="1:6">
      <c r="A22" s="107" t="s">
        <v>111</v>
      </c>
      <c r="B22" s="197"/>
      <c r="C22" s="197"/>
      <c r="D22" s="97"/>
      <c r="E22" s="98"/>
      <c r="F22" s="99"/>
    </row>
    <row r="23" s="99" customFormat="1" ht="22.5" customHeight="1" spans="1:5">
      <c r="A23" s="143" t="s">
        <v>112</v>
      </c>
      <c r="B23" s="197">
        <v>5000</v>
      </c>
      <c r="C23" s="197">
        <v>98000</v>
      </c>
      <c r="D23" s="97">
        <f t="shared" si="1"/>
        <v>1860</v>
      </c>
      <c r="E23" s="98"/>
    </row>
    <row r="24" ht="21" customHeight="1" spans="1:6">
      <c r="A24" s="108" t="s">
        <v>113</v>
      </c>
      <c r="B24" s="201">
        <f>SUM(B19:B20)</f>
        <v>9378</v>
      </c>
      <c r="C24" s="201">
        <f>SUM(C19:C20)</f>
        <v>113581</v>
      </c>
      <c r="D24" s="110">
        <f t="shared" si="1"/>
        <v>1111.14310087439</v>
      </c>
      <c r="E24" s="98"/>
      <c r="F24" s="99"/>
    </row>
  </sheetData>
  <mergeCells count="2">
    <mergeCell ref="A1:D1"/>
    <mergeCell ref="C2:D2"/>
  </mergeCells>
  <pageMargins left="0.747916666666667" right="0.747916666666667" top="0.984027777777778" bottom="0.984027777777778" header="0.511805555555556" footer="0.511805555555556"/>
  <pageSetup paperSize="9" firstPageNumber="3" orientation="portrait" useFirstPageNumber="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E13" sqref="E13"/>
    </sheetView>
  </sheetViews>
  <sheetFormatPr defaultColWidth="9" defaultRowHeight="14.25" outlineLevelCol="3"/>
  <cols>
    <col min="1" max="1" width="37.6" style="99" customWidth="1"/>
    <col min="2" max="4" width="13.5" style="99" customWidth="1"/>
    <col min="5" max="7" width="9" style="99"/>
    <col min="8" max="8" width="10.4" style="99" customWidth="1"/>
    <col min="9" max="9" width="9.7" style="99" customWidth="1"/>
    <col min="10" max="16384" width="9" style="99"/>
  </cols>
  <sheetData>
    <row r="1" ht="26.25" customHeight="1" spans="1:4">
      <c r="A1" s="87" t="s">
        <v>114</v>
      </c>
      <c r="B1" s="87"/>
      <c r="C1" s="87"/>
      <c r="D1" s="87"/>
    </row>
    <row r="2" ht="19.5" customHeight="1" spans="1:4">
      <c r="A2" s="137" t="s">
        <v>115</v>
      </c>
      <c r="B2" s="137"/>
      <c r="C2" s="266" t="s">
        <v>29</v>
      </c>
      <c r="D2" s="266"/>
    </row>
    <row r="3" ht="52.5" customHeight="1" spans="1:4">
      <c r="A3" s="205" t="s">
        <v>30</v>
      </c>
      <c r="B3" s="267" t="s">
        <v>31</v>
      </c>
      <c r="C3" s="214" t="s">
        <v>33</v>
      </c>
      <c r="D3" s="267" t="s">
        <v>35</v>
      </c>
    </row>
    <row r="4" ht="22.5" customHeight="1" spans="1:4">
      <c r="A4" s="95" t="s">
        <v>116</v>
      </c>
      <c r="B4" s="197">
        <v>10</v>
      </c>
      <c r="C4" s="197">
        <v>10</v>
      </c>
      <c r="D4" s="207">
        <f>(C4/B4-1)*100</f>
        <v>0</v>
      </c>
    </row>
    <row r="5" ht="22.5" customHeight="1" spans="1:4">
      <c r="A5" s="95" t="s">
        <v>117</v>
      </c>
      <c r="B5" s="197"/>
      <c r="C5" s="197"/>
      <c r="D5" s="207"/>
    </row>
    <row r="6" ht="42" customHeight="1" spans="1:4">
      <c r="A6" s="186" t="s">
        <v>118</v>
      </c>
      <c r="B6" s="197">
        <v>3217</v>
      </c>
      <c r="C6" s="197">
        <v>1196</v>
      </c>
      <c r="D6" s="207">
        <f t="shared" ref="D5:D13" si="0">(C6/B6-1)*100</f>
        <v>-62.8225054398508</v>
      </c>
    </row>
    <row r="7" ht="22.5" customHeight="1" spans="1:4">
      <c r="A7" s="95" t="s">
        <v>119</v>
      </c>
      <c r="B7" s="197"/>
      <c r="C7" s="197"/>
      <c r="D7" s="207"/>
    </row>
    <row r="8" ht="22.5" customHeight="1" spans="1:4">
      <c r="A8" s="95" t="s">
        <v>120</v>
      </c>
      <c r="B8" s="197">
        <v>421</v>
      </c>
      <c r="C8" s="197">
        <v>0</v>
      </c>
      <c r="D8" s="207">
        <f t="shared" si="0"/>
        <v>-100</v>
      </c>
    </row>
    <row r="9" ht="22.5" customHeight="1" spans="1:4">
      <c r="A9" s="95" t="s">
        <v>121</v>
      </c>
      <c r="B9" s="197">
        <v>230</v>
      </c>
      <c r="C9" s="197">
        <v>66</v>
      </c>
      <c r="D9" s="207">
        <f t="shared" si="0"/>
        <v>-71.304347826087</v>
      </c>
    </row>
    <row r="10" ht="22.5" customHeight="1" spans="1:4">
      <c r="A10" s="95" t="s">
        <v>122</v>
      </c>
      <c r="B10" s="197"/>
      <c r="C10" s="197"/>
      <c r="D10" s="207"/>
    </row>
    <row r="11" ht="42" customHeight="1" spans="1:4">
      <c r="A11" s="186" t="s">
        <v>123</v>
      </c>
      <c r="B11" s="197">
        <v>5129</v>
      </c>
      <c r="C11" s="197">
        <v>99676</v>
      </c>
      <c r="D11" s="207">
        <f t="shared" si="0"/>
        <v>1843.38077597972</v>
      </c>
    </row>
    <row r="12" ht="22.5" customHeight="1" spans="1:4">
      <c r="A12" s="95" t="s">
        <v>124</v>
      </c>
      <c r="B12" s="197"/>
      <c r="C12" s="197"/>
      <c r="D12" s="207"/>
    </row>
    <row r="13" ht="22.5" customHeight="1" spans="1:4">
      <c r="A13" s="95" t="s">
        <v>125</v>
      </c>
      <c r="B13" s="197">
        <v>186</v>
      </c>
      <c r="C13" s="197">
        <v>1</v>
      </c>
      <c r="D13" s="207">
        <f>(C13/B13-1)*100</f>
        <v>-99.4623655913979</v>
      </c>
    </row>
    <row r="14" s="182" customFormat="1" ht="22.5" customHeight="1" spans="1:4">
      <c r="A14" s="268" t="s">
        <v>126</v>
      </c>
      <c r="B14" s="264"/>
      <c r="C14" s="264">
        <v>12000</v>
      </c>
      <c r="D14" s="269"/>
    </row>
    <row r="15" ht="22.5" customHeight="1" spans="1:4">
      <c r="A15" s="160"/>
      <c r="B15" s="197"/>
      <c r="C15" s="197"/>
      <c r="D15" s="207"/>
    </row>
    <row r="16" ht="22.5" customHeight="1" spans="1:4">
      <c r="A16" s="160" t="s">
        <v>127</v>
      </c>
      <c r="B16" s="200">
        <f>SUM(B4:B13)</f>
        <v>9193</v>
      </c>
      <c r="C16" s="200">
        <f>SUM(C4:C14)</f>
        <v>112949</v>
      </c>
      <c r="D16" s="168">
        <f t="shared" ref="D16:D21" si="1">(C16/B16-1)*100</f>
        <v>1128.64135755466</v>
      </c>
    </row>
    <row r="17" ht="22.5" customHeight="1" spans="1:4">
      <c r="A17" s="160" t="s">
        <v>93</v>
      </c>
      <c r="B17" s="200">
        <f>SUM(B18:B20)</f>
        <v>185</v>
      </c>
      <c r="C17" s="200">
        <f>SUM(C18:C20)</f>
        <v>632</v>
      </c>
      <c r="D17" s="168">
        <f t="shared" si="1"/>
        <v>241.621621621622</v>
      </c>
    </row>
    <row r="18" ht="22.5" customHeight="1" spans="1:4">
      <c r="A18" s="95" t="s">
        <v>94</v>
      </c>
      <c r="B18" s="197"/>
      <c r="C18" s="197"/>
      <c r="D18" s="207"/>
    </row>
    <row r="19" ht="22.5" customHeight="1" spans="1:4">
      <c r="A19" s="95" t="s">
        <v>128</v>
      </c>
      <c r="B19" s="185">
        <v>185</v>
      </c>
      <c r="C19" s="197">
        <v>632</v>
      </c>
      <c r="D19" s="207">
        <f t="shared" si="1"/>
        <v>241.621621621622</v>
      </c>
    </row>
    <row r="20" ht="22.5" customHeight="1" spans="1:4">
      <c r="A20" s="95" t="s">
        <v>97</v>
      </c>
      <c r="B20" s="185"/>
      <c r="C20" s="197"/>
      <c r="D20" s="207"/>
    </row>
    <row r="21" ht="21" customHeight="1" spans="1:4">
      <c r="A21" s="193" t="s">
        <v>129</v>
      </c>
      <c r="B21" s="194">
        <f>SUM(B16,B17)</f>
        <v>9378</v>
      </c>
      <c r="C21" s="194">
        <f>SUM(C16,C17)</f>
        <v>113581</v>
      </c>
      <c r="D21" s="210">
        <f t="shared" si="1"/>
        <v>1111.14310087439</v>
      </c>
    </row>
    <row r="22" ht="9.75" customHeight="1" spans="1:4">
      <c r="A22" s="154"/>
      <c r="B22" s="101"/>
      <c r="C22" s="101"/>
      <c r="D22" s="157"/>
    </row>
    <row r="23" ht="48" customHeight="1" spans="1:4">
      <c r="A23" s="162"/>
      <c r="B23" s="162"/>
      <c r="C23" s="162"/>
      <c r="D23" s="162"/>
    </row>
  </sheetData>
  <mergeCells count="3">
    <mergeCell ref="A1:D1"/>
    <mergeCell ref="C2:D2"/>
    <mergeCell ref="A23:D23"/>
  </mergeCells>
  <pageMargins left="0.747916666666667" right="0.747916666666667" top="0.984027777777778" bottom="0.984027777777778" header="0.511805555555556" footer="0.511805555555556"/>
  <pageSetup paperSize="9" firstPageNumber="4" orientation="portrait" useFirstPageNumber="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C13" sqref="C13"/>
    </sheetView>
  </sheetViews>
  <sheetFormatPr defaultColWidth="9" defaultRowHeight="14.25" outlineLevelCol="5"/>
  <cols>
    <col min="1" max="1" width="35.2" customWidth="1"/>
    <col min="2" max="4" width="13.5" customWidth="1"/>
    <col min="8" max="8" width="10.4" customWidth="1"/>
    <col min="9" max="9" width="9.7" customWidth="1"/>
  </cols>
  <sheetData>
    <row r="1" ht="26.25" customHeight="1" spans="1:4">
      <c r="A1" s="87" t="s">
        <v>130</v>
      </c>
      <c r="B1" s="87"/>
      <c r="C1" s="87"/>
      <c r="D1" s="87"/>
    </row>
    <row r="2" ht="19.5" customHeight="1" spans="1:4">
      <c r="A2" s="137" t="s">
        <v>131</v>
      </c>
      <c r="B2" s="88"/>
      <c r="C2" s="90" t="s">
        <v>29</v>
      </c>
      <c r="D2" s="90"/>
    </row>
    <row r="3" ht="52.5" customHeight="1" spans="1:5">
      <c r="A3" s="91" t="s">
        <v>30</v>
      </c>
      <c r="B3" s="93" t="s">
        <v>31</v>
      </c>
      <c r="C3" s="183" t="s">
        <v>33</v>
      </c>
      <c r="D3" s="93" t="s">
        <v>35</v>
      </c>
      <c r="E3" s="94"/>
    </row>
    <row r="4" ht="22.5" customHeight="1" spans="1:6">
      <c r="A4" s="215" t="s">
        <v>132</v>
      </c>
      <c r="B4" s="197"/>
      <c r="C4" s="197"/>
      <c r="D4" s="97" t="e">
        <f>(C4/B4-1)*100</f>
        <v>#DIV/0!</v>
      </c>
      <c r="E4" s="98"/>
      <c r="F4" s="99"/>
    </row>
    <row r="5" ht="22.5" customHeight="1" spans="1:6">
      <c r="A5" s="192" t="s">
        <v>133</v>
      </c>
      <c r="B5" s="197"/>
      <c r="C5" s="197"/>
      <c r="D5" s="97" t="e">
        <f t="shared" ref="D5:D8" si="0">(C5/B5-1)*100</f>
        <v>#DIV/0!</v>
      </c>
      <c r="E5" s="98"/>
      <c r="F5" s="99"/>
    </row>
    <row r="6" ht="22.5" customHeight="1" spans="1:6">
      <c r="A6" s="192" t="s">
        <v>134</v>
      </c>
      <c r="B6" s="197"/>
      <c r="C6" s="197"/>
      <c r="D6" s="97" t="e">
        <f t="shared" si="0"/>
        <v>#DIV/0!</v>
      </c>
      <c r="E6" s="98"/>
      <c r="F6" s="99"/>
    </row>
    <row r="7" ht="22.5" customHeight="1" spans="1:6">
      <c r="A7" s="217" t="s">
        <v>135</v>
      </c>
      <c r="B7" s="197"/>
      <c r="C7" s="197"/>
      <c r="D7" s="97" t="e">
        <f t="shared" si="0"/>
        <v>#DIV/0!</v>
      </c>
      <c r="E7" s="98"/>
      <c r="F7" s="99"/>
    </row>
    <row r="8" ht="22.5" customHeight="1" spans="1:6">
      <c r="A8" s="217" t="s">
        <v>136</v>
      </c>
      <c r="B8" s="197">
        <v>30</v>
      </c>
      <c r="C8" s="197">
        <v>139</v>
      </c>
      <c r="D8" s="97">
        <f t="shared" si="0"/>
        <v>363.333333333333</v>
      </c>
      <c r="E8" s="98"/>
      <c r="F8" s="99"/>
    </row>
    <row r="9" ht="22.5" customHeight="1" spans="1:6">
      <c r="A9" s="215"/>
      <c r="B9" s="197"/>
      <c r="C9" s="197"/>
      <c r="D9" s="97"/>
      <c r="E9" s="98"/>
      <c r="F9" s="99"/>
    </row>
    <row r="10" ht="22.5" customHeight="1" spans="1:6">
      <c r="A10" s="215"/>
      <c r="B10" s="197"/>
      <c r="C10" s="197"/>
      <c r="D10" s="97"/>
      <c r="E10" s="98"/>
      <c r="F10" s="99"/>
    </row>
    <row r="11" ht="22.5" customHeight="1" spans="1:6">
      <c r="A11" s="101"/>
      <c r="B11" s="197"/>
      <c r="C11" s="197"/>
      <c r="D11" s="97"/>
      <c r="E11" s="98"/>
      <c r="F11" s="99"/>
    </row>
    <row r="12" ht="22.5" customHeight="1" spans="1:6">
      <c r="A12" s="148"/>
      <c r="B12" s="190"/>
      <c r="C12" s="190"/>
      <c r="D12" s="146"/>
      <c r="E12" s="98"/>
      <c r="F12" s="99"/>
    </row>
    <row r="13" ht="22.5" customHeight="1" spans="1:6">
      <c r="A13" s="160"/>
      <c r="B13" s="190"/>
      <c r="C13" s="190"/>
      <c r="D13" s="146"/>
      <c r="E13" s="98"/>
      <c r="F13" s="99"/>
    </row>
    <row r="14" ht="22.5" customHeight="1" spans="1:6">
      <c r="A14" s="107"/>
      <c r="B14" s="265"/>
      <c r="C14" s="265"/>
      <c r="D14" s="97"/>
      <c r="E14" s="98"/>
      <c r="F14" s="99"/>
    </row>
    <row r="15" ht="22.5" customHeight="1" spans="1:6">
      <c r="A15" s="107"/>
      <c r="B15" s="265"/>
      <c r="C15" s="265"/>
      <c r="D15" s="97"/>
      <c r="E15" s="98"/>
      <c r="F15" s="99"/>
    </row>
    <row r="16" ht="22.5" customHeight="1" spans="1:6">
      <c r="A16" s="107"/>
      <c r="B16" s="265"/>
      <c r="C16" s="265"/>
      <c r="D16" s="97"/>
      <c r="E16" s="98"/>
      <c r="F16" s="99"/>
    </row>
    <row r="17" ht="22.5" customHeight="1" spans="1:6">
      <c r="A17" s="94"/>
      <c r="B17" s="265"/>
      <c r="C17" s="265"/>
      <c r="D17" s="97"/>
      <c r="E17" s="98"/>
      <c r="F17" s="99"/>
    </row>
    <row r="18" ht="22.5" customHeight="1" spans="1:6">
      <c r="A18" s="94"/>
      <c r="B18" s="265"/>
      <c r="C18" s="265"/>
      <c r="D18" s="97"/>
      <c r="E18" s="98"/>
      <c r="F18" s="99"/>
    </row>
    <row r="19" ht="22.5" customHeight="1" spans="1:6">
      <c r="A19" s="94"/>
      <c r="B19" s="265"/>
      <c r="C19" s="265"/>
      <c r="D19" s="97"/>
      <c r="E19" s="98"/>
      <c r="F19" s="99"/>
    </row>
    <row r="20" ht="22.5" customHeight="1" spans="1:6">
      <c r="A20" s="94"/>
      <c r="B20" s="265"/>
      <c r="C20" s="265"/>
      <c r="D20" s="97"/>
      <c r="E20" s="98"/>
      <c r="F20" s="99"/>
    </row>
    <row r="21" ht="22.5" customHeight="1" spans="1:6">
      <c r="A21" s="94"/>
      <c r="B21" s="265"/>
      <c r="C21" s="265"/>
      <c r="D21" s="97"/>
      <c r="E21" s="98"/>
      <c r="F21" s="99"/>
    </row>
    <row r="22" ht="22.5" customHeight="1" spans="1:6">
      <c r="A22" s="148" t="s">
        <v>137</v>
      </c>
      <c r="B22" s="190">
        <f>SUM(B4:B8)</f>
        <v>30</v>
      </c>
      <c r="C22" s="190">
        <f>SUM(C4:C8)</f>
        <v>139</v>
      </c>
      <c r="D22" s="149">
        <f>(C22/B22-1)*100</f>
        <v>363.333333333333</v>
      </c>
      <c r="E22" s="98"/>
      <c r="F22" s="99"/>
    </row>
    <row r="23" ht="22.5" customHeight="1" spans="1:6">
      <c r="A23" s="151" t="s">
        <v>138</v>
      </c>
      <c r="B23" s="185"/>
      <c r="C23" s="185"/>
      <c r="D23" s="97" t="e">
        <f>(C23/B23-1)*100</f>
        <v>#DIV/0!</v>
      </c>
      <c r="E23" s="98"/>
      <c r="F23" s="99"/>
    </row>
    <row r="24" ht="22.5" customHeight="1" spans="1:6">
      <c r="A24" s="107"/>
      <c r="B24" s="197"/>
      <c r="C24" s="197"/>
      <c r="D24" s="97"/>
      <c r="E24" s="98"/>
      <c r="F24" s="99"/>
    </row>
    <row r="25" ht="22.5" customHeight="1" spans="1:6">
      <c r="A25" s="107"/>
      <c r="B25" s="197"/>
      <c r="C25" s="197"/>
      <c r="D25" s="97"/>
      <c r="E25" s="98"/>
      <c r="F25" s="99"/>
    </row>
    <row r="26" ht="21" customHeight="1" spans="1:6">
      <c r="A26" s="193" t="s">
        <v>139</v>
      </c>
      <c r="B26" s="201">
        <f>SUM(B22:B23)</f>
        <v>30</v>
      </c>
      <c r="C26" s="201">
        <f>SUM(C22:C23)</f>
        <v>139</v>
      </c>
      <c r="D26" s="110">
        <f>(C26/B26-1)*100</f>
        <v>363.333333333333</v>
      </c>
      <c r="E26" s="98"/>
      <c r="F26" s="99"/>
    </row>
    <row r="27" ht="21" customHeight="1" spans="1:5">
      <c r="A27" s="154"/>
      <c r="B27" s="101"/>
      <c r="C27" s="101"/>
      <c r="D27" s="157"/>
      <c r="E27" s="94"/>
    </row>
    <row r="28" ht="21" customHeight="1" spans="1:4">
      <c r="A28" s="251"/>
      <c r="B28" s="251"/>
      <c r="C28" s="251"/>
      <c r="D28" s="251"/>
    </row>
  </sheetData>
  <mergeCells count="2">
    <mergeCell ref="A1:D1"/>
    <mergeCell ref="C2:D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C26" sqref="C26"/>
    </sheetView>
  </sheetViews>
  <sheetFormatPr defaultColWidth="9" defaultRowHeight="14.25" outlineLevelCol="5"/>
  <cols>
    <col min="1" max="1" width="35.2" customWidth="1"/>
    <col min="2" max="4" width="13.5" customWidth="1"/>
    <col min="8" max="8" width="10.4" customWidth="1"/>
    <col min="9" max="9" width="9.7" customWidth="1"/>
  </cols>
  <sheetData>
    <row r="1" ht="26.25" customHeight="1" spans="1:4">
      <c r="A1" s="87" t="s">
        <v>140</v>
      </c>
      <c r="B1" s="87"/>
      <c r="C1" s="87"/>
      <c r="D1" s="87"/>
    </row>
    <row r="2" ht="19.5" customHeight="1" spans="1:4">
      <c r="A2" s="137" t="s">
        <v>141</v>
      </c>
      <c r="B2" s="88"/>
      <c r="C2" s="90" t="s">
        <v>29</v>
      </c>
      <c r="D2" s="90"/>
    </row>
    <row r="3" ht="52.5" customHeight="1" spans="1:5">
      <c r="A3" s="91" t="s">
        <v>30</v>
      </c>
      <c r="B3" s="93" t="s">
        <v>31</v>
      </c>
      <c r="C3" s="183" t="s">
        <v>33</v>
      </c>
      <c r="D3" s="93" t="s">
        <v>35</v>
      </c>
      <c r="E3" s="94"/>
    </row>
    <row r="4" ht="22.5" customHeight="1" spans="1:6">
      <c r="A4" s="217" t="s">
        <v>142</v>
      </c>
      <c r="B4" s="197"/>
      <c r="C4" s="197"/>
      <c r="D4" s="97" t="e">
        <f t="shared" ref="D4:D5" si="0">(C4/B4-1)*100</f>
        <v>#DIV/0!</v>
      </c>
      <c r="E4" s="98"/>
      <c r="F4" s="99"/>
    </row>
    <row r="5" ht="22.5" customHeight="1" spans="1:6">
      <c r="A5" s="263" t="s">
        <v>143</v>
      </c>
      <c r="B5" s="197">
        <v>22</v>
      </c>
      <c r="C5" s="197">
        <v>97</v>
      </c>
      <c r="D5" s="97">
        <f t="shared" si="0"/>
        <v>340.909090909091</v>
      </c>
      <c r="E5" s="98"/>
      <c r="F5" s="99"/>
    </row>
    <row r="6" ht="22.5" customHeight="1" spans="1:6">
      <c r="A6" s="31" t="s">
        <v>144</v>
      </c>
      <c r="B6" s="197"/>
      <c r="C6" s="197"/>
      <c r="D6" s="97" t="e">
        <f t="shared" ref="D6:D12" si="1">(C6/B6-1)*100</f>
        <v>#DIV/0!</v>
      </c>
      <c r="E6" s="98"/>
      <c r="F6" s="99"/>
    </row>
    <row r="7" ht="22.5" customHeight="1" spans="1:6">
      <c r="A7" s="31" t="s">
        <v>145</v>
      </c>
      <c r="B7" s="197"/>
      <c r="C7" s="197"/>
      <c r="D7" s="97" t="e">
        <f t="shared" si="1"/>
        <v>#DIV/0!</v>
      </c>
      <c r="E7" s="98"/>
      <c r="F7" s="99"/>
    </row>
    <row r="8" ht="22.5" customHeight="1" spans="1:6">
      <c r="A8" s="37" t="s">
        <v>146</v>
      </c>
      <c r="B8" s="197"/>
      <c r="C8" s="197"/>
      <c r="D8" s="97" t="e">
        <f t="shared" si="1"/>
        <v>#DIV/0!</v>
      </c>
      <c r="E8" s="98"/>
      <c r="F8" s="99"/>
    </row>
    <row r="9" ht="22.5" customHeight="1" spans="1:6">
      <c r="A9" s="142" t="s">
        <v>147</v>
      </c>
      <c r="B9" s="264"/>
      <c r="C9" s="197"/>
      <c r="D9" s="97" t="e">
        <f t="shared" si="1"/>
        <v>#DIV/0!</v>
      </c>
      <c r="E9" s="98"/>
      <c r="F9" s="99"/>
    </row>
    <row r="10" ht="22.5" customHeight="1" spans="1:6">
      <c r="A10" s="31" t="s">
        <v>148</v>
      </c>
      <c r="B10" s="197">
        <v>22</v>
      </c>
      <c r="C10" s="197">
        <v>97</v>
      </c>
      <c r="D10" s="97">
        <f t="shared" si="1"/>
        <v>340.909090909091</v>
      </c>
      <c r="E10" s="98"/>
      <c r="F10" s="99"/>
    </row>
    <row r="11" ht="22.5" customHeight="1" spans="1:6">
      <c r="A11" s="37" t="s">
        <v>149</v>
      </c>
      <c r="B11" s="264"/>
      <c r="C11" s="197"/>
      <c r="D11" s="97" t="e">
        <f t="shared" si="1"/>
        <v>#DIV/0!</v>
      </c>
      <c r="E11" s="98"/>
      <c r="F11" s="99"/>
    </row>
    <row r="12" ht="22.5" customHeight="1" spans="1:6">
      <c r="A12" s="31" t="s">
        <v>150</v>
      </c>
      <c r="B12" s="264"/>
      <c r="C12" s="197"/>
      <c r="D12" s="97" t="e">
        <f t="shared" si="1"/>
        <v>#DIV/0!</v>
      </c>
      <c r="E12" s="98"/>
      <c r="F12" s="99"/>
    </row>
    <row r="13" ht="22.5" customHeight="1" spans="1:6">
      <c r="A13" s="217"/>
      <c r="B13" s="197"/>
      <c r="C13" s="197"/>
      <c r="D13" s="97"/>
      <c r="E13" s="98"/>
      <c r="F13" s="99"/>
    </row>
    <row r="14" ht="22.5" customHeight="1" spans="1:6">
      <c r="A14" s="217"/>
      <c r="B14" s="190"/>
      <c r="C14" s="190"/>
      <c r="D14" s="97"/>
      <c r="E14" s="98"/>
      <c r="F14" s="99"/>
    </row>
    <row r="15" ht="22.5" customHeight="1" spans="1:6">
      <c r="A15" s="31"/>
      <c r="B15" s="265"/>
      <c r="C15" s="265"/>
      <c r="D15" s="97"/>
      <c r="E15" s="98"/>
      <c r="F15" s="99"/>
    </row>
    <row r="16" ht="22.5" customHeight="1" spans="1:6">
      <c r="A16" s="107"/>
      <c r="B16" s="265"/>
      <c r="C16" s="265"/>
      <c r="D16" s="97"/>
      <c r="E16" s="98"/>
      <c r="F16" s="99"/>
    </row>
    <row r="17" ht="22.5" customHeight="1" spans="1:6">
      <c r="A17" s="107"/>
      <c r="B17" s="265"/>
      <c r="C17" s="265"/>
      <c r="D17" s="97"/>
      <c r="E17" s="98"/>
      <c r="F17" s="99"/>
    </row>
    <row r="18" ht="22.5" customHeight="1" spans="1:6">
      <c r="A18" s="94"/>
      <c r="B18" s="265"/>
      <c r="C18" s="265"/>
      <c r="D18" s="97"/>
      <c r="E18" s="98"/>
      <c r="F18" s="99"/>
    </row>
    <row r="19" ht="22.5" customHeight="1" spans="1:6">
      <c r="A19" s="94"/>
      <c r="B19" s="265"/>
      <c r="C19" s="265"/>
      <c r="D19" s="97"/>
      <c r="E19" s="98"/>
      <c r="F19" s="99"/>
    </row>
    <row r="20" ht="22.5" customHeight="1" spans="1:6">
      <c r="A20" s="94"/>
      <c r="B20" s="265"/>
      <c r="C20" s="265"/>
      <c r="D20" s="97"/>
      <c r="E20" s="98"/>
      <c r="F20" s="99"/>
    </row>
    <row r="21" ht="22.5" customHeight="1" spans="1:6">
      <c r="A21" s="94"/>
      <c r="B21" s="265"/>
      <c r="C21" s="265"/>
      <c r="D21" s="97"/>
      <c r="E21" s="98"/>
      <c r="F21" s="99"/>
    </row>
    <row r="22" ht="22.5" customHeight="1" spans="1:6">
      <c r="A22" s="94"/>
      <c r="B22" s="265"/>
      <c r="C22" s="265"/>
      <c r="D22" s="97"/>
      <c r="E22" s="98"/>
      <c r="F22" s="99"/>
    </row>
    <row r="23" ht="22.5" customHeight="1" spans="1:6">
      <c r="A23" s="148" t="s">
        <v>151</v>
      </c>
      <c r="B23" s="190">
        <f>SUM(B4,B5,B11,B12)</f>
        <v>22</v>
      </c>
      <c r="C23" s="190">
        <f>SUM(C4,C5,C11,C12)</f>
        <v>97</v>
      </c>
      <c r="D23" s="149">
        <f>(C23/B23-1)*100</f>
        <v>340.909090909091</v>
      </c>
      <c r="E23" s="98"/>
      <c r="F23" s="99"/>
    </row>
    <row r="24" ht="22.5" customHeight="1" spans="1:6">
      <c r="A24" s="150" t="s">
        <v>152</v>
      </c>
      <c r="B24" s="185">
        <v>8</v>
      </c>
      <c r="C24" s="185">
        <v>42</v>
      </c>
      <c r="D24" s="97">
        <f>(C24/B24-1)*100</f>
        <v>425</v>
      </c>
      <c r="E24" s="98"/>
      <c r="F24" s="99"/>
    </row>
    <row r="25" ht="22.5" customHeight="1" spans="1:6">
      <c r="A25" s="151" t="s">
        <v>153</v>
      </c>
      <c r="B25" s="185"/>
      <c r="C25" s="185"/>
      <c r="D25" s="97"/>
      <c r="E25" s="98"/>
      <c r="F25" s="99"/>
    </row>
    <row r="26" ht="22.5" customHeight="1" spans="1:6">
      <c r="A26" s="107"/>
      <c r="B26" s="197"/>
      <c r="C26" s="197"/>
      <c r="D26" s="97"/>
      <c r="E26" s="98"/>
      <c r="F26" s="99"/>
    </row>
    <row r="27" ht="22.5" customHeight="1" spans="1:6">
      <c r="A27" s="107"/>
      <c r="B27" s="197"/>
      <c r="C27" s="197"/>
      <c r="D27" s="97"/>
      <c r="E27" s="98"/>
      <c r="F27" s="99"/>
    </row>
    <row r="28" ht="21" customHeight="1" spans="1:6">
      <c r="A28" s="193" t="s">
        <v>154</v>
      </c>
      <c r="B28" s="201">
        <f>SUM(B23:B25)</f>
        <v>30</v>
      </c>
      <c r="C28" s="201">
        <f>SUM(C23:C25)</f>
        <v>139</v>
      </c>
      <c r="D28" s="110">
        <f>(C28/B28-1)*100</f>
        <v>363.333333333333</v>
      </c>
      <c r="E28" s="98"/>
      <c r="F28" s="99"/>
    </row>
    <row r="29" ht="9.75" customHeight="1" spans="1:5">
      <c r="A29" s="154"/>
      <c r="B29" s="101"/>
      <c r="C29" s="101"/>
      <c r="D29" s="157"/>
      <c r="E29" s="94"/>
    </row>
    <row r="30" ht="44.25" customHeight="1" spans="1:4">
      <c r="A30" s="162"/>
      <c r="B30" s="162"/>
      <c r="C30" s="162"/>
      <c r="D30" s="162"/>
    </row>
  </sheetData>
  <mergeCells count="3">
    <mergeCell ref="A1:D1"/>
    <mergeCell ref="C2:D2"/>
    <mergeCell ref="A30:D30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6" sqref="A6"/>
    </sheetView>
  </sheetViews>
  <sheetFormatPr defaultColWidth="8.75" defaultRowHeight="15.75" outlineLevelCol="4"/>
  <cols>
    <col min="1" max="1" width="39.0833333333333" style="116" customWidth="1"/>
    <col min="2" max="3" width="13.125" style="116" customWidth="1"/>
    <col min="4" max="4" width="13.125" style="252" customWidth="1"/>
    <col min="5" max="7" width="8.75" style="116"/>
    <col min="8" max="8" width="10.1083333333333" style="116" customWidth="1"/>
    <col min="9" max="9" width="9.43333333333333" style="116" customWidth="1"/>
    <col min="10" max="16384" width="8.75" style="116"/>
  </cols>
  <sheetData>
    <row r="1" s="116" customFormat="1" ht="26.25" customHeight="1" spans="1:4">
      <c r="A1" s="21" t="s">
        <v>155</v>
      </c>
      <c r="B1" s="21"/>
      <c r="C1" s="21"/>
      <c r="D1" s="21"/>
    </row>
    <row r="2" s="116" customFormat="1" ht="26.25" customHeight="1" spans="1:4">
      <c r="A2" s="119" t="s">
        <v>156</v>
      </c>
      <c r="B2" s="227"/>
      <c r="C2" s="120" t="s">
        <v>29</v>
      </c>
      <c r="D2" s="120"/>
    </row>
    <row r="3" s="116" customFormat="1" ht="52.5" customHeight="1" spans="1:5">
      <c r="A3" s="228" t="s">
        <v>30</v>
      </c>
      <c r="B3" s="229" t="s">
        <v>31</v>
      </c>
      <c r="C3" s="230" t="s">
        <v>33</v>
      </c>
      <c r="D3" s="253" t="s">
        <v>157</v>
      </c>
      <c r="E3" s="231"/>
    </row>
    <row r="4" s="116" customFormat="1" ht="22.5" customHeight="1" spans="1:5">
      <c r="A4" s="232" t="s">
        <v>158</v>
      </c>
      <c r="B4" s="233">
        <v>0</v>
      </c>
      <c r="C4" s="233">
        <v>0</v>
      </c>
      <c r="D4" s="254" t="e">
        <f t="shared" ref="D4:D11" si="0">(C4/B4-1)*100</f>
        <v>#DIV/0!</v>
      </c>
      <c r="E4" s="235"/>
    </row>
    <row r="5" s="116" customFormat="1" ht="22.5" customHeight="1" spans="1:5">
      <c r="A5" s="236" t="s">
        <v>159</v>
      </c>
      <c r="B5" s="233">
        <v>0</v>
      </c>
      <c r="C5" s="233">
        <v>0</v>
      </c>
      <c r="D5" s="254" t="e">
        <f t="shared" si="0"/>
        <v>#DIV/0!</v>
      </c>
      <c r="E5" s="235"/>
    </row>
    <row r="6" s="116" customFormat="1" ht="22.5" customHeight="1" spans="1:5">
      <c r="A6" s="236" t="s">
        <v>160</v>
      </c>
      <c r="B6" s="233">
        <v>0</v>
      </c>
      <c r="C6" s="233">
        <v>0</v>
      </c>
      <c r="D6" s="254" t="e">
        <f t="shared" si="0"/>
        <v>#DIV/0!</v>
      </c>
      <c r="E6" s="235"/>
    </row>
    <row r="7" s="116" customFormat="1" ht="22.5" customHeight="1" spans="1:5">
      <c r="A7" s="232" t="s">
        <v>161</v>
      </c>
      <c r="B7" s="233">
        <v>0</v>
      </c>
      <c r="C7" s="233">
        <v>0</v>
      </c>
      <c r="D7" s="254" t="e">
        <f t="shared" si="0"/>
        <v>#DIV/0!</v>
      </c>
      <c r="E7" s="235"/>
    </row>
    <row r="8" s="116" customFormat="1" ht="22.5" customHeight="1" spans="1:5">
      <c r="A8" s="232" t="s">
        <v>162</v>
      </c>
      <c r="B8" s="233">
        <v>0</v>
      </c>
      <c r="C8" s="233">
        <v>0</v>
      </c>
      <c r="D8" s="254" t="e">
        <f t="shared" si="0"/>
        <v>#DIV/0!</v>
      </c>
      <c r="E8" s="235"/>
    </row>
    <row r="9" s="116" customFormat="1" ht="22.5" customHeight="1" spans="1:5">
      <c r="A9" s="232" t="s">
        <v>163</v>
      </c>
      <c r="B9" s="233">
        <v>0</v>
      </c>
      <c r="C9" s="233">
        <v>0</v>
      </c>
      <c r="D9" s="254" t="e">
        <f t="shared" si="0"/>
        <v>#DIV/0!</v>
      </c>
      <c r="E9" s="235"/>
    </row>
    <row r="10" s="116" customFormat="1" ht="22.5" customHeight="1" spans="1:5">
      <c r="A10" s="232" t="s">
        <v>164</v>
      </c>
      <c r="B10" s="233">
        <v>0</v>
      </c>
      <c r="C10" s="233">
        <v>0</v>
      </c>
      <c r="D10" s="254" t="e">
        <f t="shared" si="0"/>
        <v>#DIV/0!</v>
      </c>
      <c r="E10" s="235"/>
    </row>
    <row r="11" s="116" customFormat="1" ht="22.5" customHeight="1" spans="1:5">
      <c r="A11" s="232" t="s">
        <v>165</v>
      </c>
      <c r="B11" s="233">
        <v>0</v>
      </c>
      <c r="C11" s="233">
        <v>0</v>
      </c>
      <c r="D11" s="254" t="e">
        <f t="shared" si="0"/>
        <v>#DIV/0!</v>
      </c>
      <c r="E11" s="235"/>
    </row>
    <row r="12" s="116" customFormat="1" ht="22.5" customHeight="1" spans="1:5">
      <c r="A12" s="232" t="s">
        <v>166</v>
      </c>
      <c r="B12" s="255"/>
      <c r="C12" s="238"/>
      <c r="D12" s="254"/>
      <c r="E12" s="235"/>
    </row>
    <row r="13" s="116" customFormat="1" ht="22.5" customHeight="1" spans="1:5">
      <c r="A13" s="240"/>
      <c r="B13" s="238"/>
      <c r="C13" s="238"/>
      <c r="D13" s="256"/>
      <c r="E13" s="235"/>
    </row>
    <row r="14" s="116" customFormat="1" ht="22.5" customHeight="1" spans="1:5">
      <c r="A14" s="231"/>
      <c r="B14" s="257"/>
      <c r="C14" s="257"/>
      <c r="D14" s="258"/>
      <c r="E14" s="235"/>
    </row>
    <row r="15" s="116" customFormat="1" ht="22.5" customHeight="1" spans="1:5">
      <c r="A15" s="231"/>
      <c r="B15" s="257"/>
      <c r="C15" s="257"/>
      <c r="D15" s="258"/>
      <c r="E15" s="235"/>
    </row>
    <row r="16" s="116" customFormat="1" ht="22.5" customHeight="1" spans="1:5">
      <c r="A16" s="231"/>
      <c r="B16" s="257"/>
      <c r="C16" s="257"/>
      <c r="D16" s="258"/>
      <c r="E16" s="235"/>
    </row>
    <row r="17" s="116" customFormat="1" ht="22.5" customHeight="1" spans="1:5">
      <c r="A17" s="231"/>
      <c r="B17" s="257"/>
      <c r="C17" s="257"/>
      <c r="D17" s="258"/>
      <c r="E17" s="235"/>
    </row>
    <row r="18" s="116" customFormat="1" ht="22.5" customHeight="1" spans="1:5">
      <c r="A18" s="231"/>
      <c r="B18" s="257"/>
      <c r="C18" s="257"/>
      <c r="D18" s="258"/>
      <c r="E18" s="235"/>
    </row>
    <row r="19" s="116" customFormat="1" ht="22.5" customHeight="1" spans="1:5">
      <c r="A19" s="231"/>
      <c r="B19" s="257"/>
      <c r="C19" s="257"/>
      <c r="D19" s="258"/>
      <c r="E19" s="235"/>
    </row>
    <row r="20" s="116" customFormat="1" ht="22.5" customHeight="1" spans="1:5">
      <c r="A20" s="231"/>
      <c r="B20" s="257"/>
      <c r="C20" s="257"/>
      <c r="D20" s="258"/>
      <c r="E20" s="235"/>
    </row>
    <row r="21" s="116" customFormat="1" ht="22.5" customHeight="1" spans="1:5">
      <c r="A21" s="232"/>
      <c r="B21" s="242"/>
      <c r="C21" s="242"/>
      <c r="D21" s="254"/>
      <c r="E21" s="235"/>
    </row>
    <row r="22" s="116" customFormat="1" ht="22.5" customHeight="1" spans="1:5">
      <c r="A22" s="240" t="s">
        <v>137</v>
      </c>
      <c r="B22" s="243">
        <f>SUM(B4:B12)</f>
        <v>0</v>
      </c>
      <c r="C22" s="243">
        <f>SUM(C4:C12)</f>
        <v>0</v>
      </c>
      <c r="D22" s="259" t="e">
        <f t="shared" ref="D22:D24" si="1">(C22/B22-1)*100</f>
        <v>#DIV/0!</v>
      </c>
      <c r="E22" s="235"/>
    </row>
    <row r="23" s="116" customFormat="1" ht="22.5" customHeight="1" spans="1:5">
      <c r="A23" s="245" t="s">
        <v>138</v>
      </c>
      <c r="B23" s="233">
        <v>0</v>
      </c>
      <c r="C23" s="233">
        <v>0</v>
      </c>
      <c r="D23" s="254" t="e">
        <f t="shared" si="1"/>
        <v>#DIV/0!</v>
      </c>
      <c r="E23" s="235"/>
    </row>
    <row r="24" s="116" customFormat="1" ht="22.5" customHeight="1" spans="1:5">
      <c r="A24" s="245" t="s">
        <v>167</v>
      </c>
      <c r="B24" s="233">
        <v>0</v>
      </c>
      <c r="C24" s="233">
        <v>0</v>
      </c>
      <c r="D24" s="254" t="e">
        <f t="shared" si="1"/>
        <v>#DIV/0!</v>
      </c>
      <c r="E24" s="235"/>
    </row>
    <row r="25" s="116" customFormat="1" ht="22.5" customHeight="1" spans="1:5">
      <c r="A25" s="232"/>
      <c r="B25" s="237"/>
      <c r="C25" s="237"/>
      <c r="D25" s="254"/>
      <c r="E25" s="235"/>
    </row>
    <row r="26" s="116" customFormat="1" ht="21" customHeight="1" spans="1:5">
      <c r="A26" s="246" t="s">
        <v>168</v>
      </c>
      <c r="B26" s="247">
        <f>SUM(B22:B24)</f>
        <v>0</v>
      </c>
      <c r="C26" s="248">
        <f>SUM(C22:C24)</f>
        <v>0</v>
      </c>
      <c r="D26" s="260" t="e">
        <f>(C26/B26-1)*100</f>
        <v>#DIV/0!</v>
      </c>
      <c r="E26" s="235"/>
    </row>
    <row r="27" s="116" customFormat="1" ht="21" customHeight="1" spans="1:5">
      <c r="A27" s="154"/>
      <c r="B27" s="231"/>
      <c r="C27" s="231"/>
      <c r="D27" s="261"/>
      <c r="E27" s="231"/>
    </row>
    <row r="28" s="116" customFormat="1" ht="21" customHeight="1" spans="1:4">
      <c r="A28" s="128" t="s">
        <v>169</v>
      </c>
      <c r="B28" s="251"/>
      <c r="C28" s="251"/>
      <c r="D28" s="262"/>
    </row>
  </sheetData>
  <mergeCells count="2">
    <mergeCell ref="A1:D1"/>
    <mergeCell ref="C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OFFICE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表一—乌尔禾区一般公共预算收入</vt:lpstr>
      <vt:lpstr>表二—乌尔禾区一般公共预算支出</vt:lpstr>
      <vt:lpstr>表三—乌尔禾区基金收入</vt:lpstr>
      <vt:lpstr>表四—乌尔禾区基金支出</vt:lpstr>
      <vt:lpstr>表五-乌尔禾区国有资本经营预算收入</vt:lpstr>
      <vt:lpstr>表六-乌尔禾区国有资本经营预算支出</vt:lpstr>
      <vt:lpstr>表七-社会保险基金预算收入执行情况表</vt:lpstr>
      <vt:lpstr>表八-社会保险基金预算支出执行情况表</vt:lpstr>
      <vt:lpstr>表九—乌尔禾区一般预算收入</vt:lpstr>
      <vt:lpstr>表十-乌尔禾区一般预算支出</vt:lpstr>
      <vt:lpstr>表十一－转移支付补助预算表 </vt:lpstr>
      <vt:lpstr>表十二-乌尔禾区基金收入</vt:lpstr>
      <vt:lpstr>表十三-乌尔禾区基金支出</vt:lpstr>
      <vt:lpstr>表十四-上级转移支付补助分配表（政府性基金）</vt:lpstr>
      <vt:lpstr>表十五-乌尔禾区国有资本经营收入</vt:lpstr>
      <vt:lpstr>表十六-乌尔禾区国有资本经营支出</vt:lpstr>
      <vt:lpstr>表十七-乌尔禾区社会保险基金预算收入表</vt:lpstr>
      <vt:lpstr>表十八-乌尔禾区社会保险基金预算支出表</vt:lpstr>
      <vt:lpstr>表十九-乌尔禾区社会保险基金预算结余表</vt:lpstr>
      <vt:lpstr>附表一“三公”经费支出</vt:lpstr>
      <vt:lpstr>附表二一般公共预算支出功能分类</vt:lpstr>
      <vt:lpstr>附表三 一般公共预算支出经济分类</vt:lpstr>
      <vt:lpstr>附表四 乌尔禾区地方政府债务余额情况表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紫砂萱</cp:lastModifiedBy>
  <dcterms:created xsi:type="dcterms:W3CDTF">2009-07-11T03:43:00Z</dcterms:created>
  <cp:lastPrinted>2019-01-21T09:34:00Z</cp:lastPrinted>
  <dcterms:modified xsi:type="dcterms:W3CDTF">2024-03-19T11:03:20Z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71E900DB9A7545D4991BB3BB7F913D25</vt:lpwstr>
  </property>
</Properties>
</file>