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50" windowHeight="9495" activeTab="1"/>
  </bookViews>
  <sheets>
    <sheet name="一般公共预算" sheetId="1" r:id="rId1"/>
    <sheet name="政府基金" sheetId="2" r:id="rId2"/>
    <sheet name="国有资本经营预算" sheetId="3" r:id="rId3"/>
  </sheets>
  <calcPr calcId="144525"/>
</workbook>
</file>

<file path=xl/sharedStrings.xml><?xml version="1.0" encoding="utf-8"?>
<sst xmlns="http://schemas.openxmlformats.org/spreadsheetml/2006/main" count="142" uniqueCount="96">
  <si>
    <t>乌尔禾区2022年预算调整情况表</t>
  </si>
  <si>
    <t>编制单位：乌尔禾区财政局</t>
  </si>
  <si>
    <t>单位：万元</t>
  </si>
  <si>
    <t>项目</t>
  </si>
  <si>
    <t>2022年预算数</t>
  </si>
  <si>
    <t>10月执行情况</t>
  </si>
  <si>
    <t>预算调整数</t>
  </si>
  <si>
    <t>一般公共预算本级收入</t>
  </si>
  <si>
    <t>一般公共预算本级支出</t>
  </si>
  <si>
    <t>101 税收收入</t>
  </si>
  <si>
    <t>201 一般公共服务支出</t>
  </si>
  <si>
    <t xml:space="preserve">  01 增值税</t>
  </si>
  <si>
    <t>203 国防支出</t>
  </si>
  <si>
    <t xml:space="preserve">  04 企业所得税</t>
  </si>
  <si>
    <t>204 公共安全支出</t>
  </si>
  <si>
    <t xml:space="preserve">  06 个人所得税</t>
  </si>
  <si>
    <t>205 教育支出</t>
  </si>
  <si>
    <t xml:space="preserve">  07 资源税</t>
  </si>
  <si>
    <t>206 科学技术支出</t>
  </si>
  <si>
    <t xml:space="preserve">  09 城市维护建设税</t>
  </si>
  <si>
    <t>207 文化旅游体育与传媒支出</t>
  </si>
  <si>
    <t xml:space="preserve">  10 房产税</t>
  </si>
  <si>
    <t>208 社会保障和就业支出</t>
  </si>
  <si>
    <t xml:space="preserve">  11 印花税</t>
  </si>
  <si>
    <t>210 卫生健康支出</t>
  </si>
  <si>
    <t xml:space="preserve">  12 城镇土地使用税</t>
  </si>
  <si>
    <t>211 节能环保支出</t>
  </si>
  <si>
    <t xml:space="preserve">  13 土地增值税</t>
  </si>
  <si>
    <t>212 城乡社区支出</t>
  </si>
  <si>
    <t xml:space="preserve">  14 车船税</t>
  </si>
  <si>
    <t>213 农林水支出</t>
  </si>
  <si>
    <t xml:space="preserve">  18 耕地占用税</t>
  </si>
  <si>
    <t>214 交通运输支出</t>
  </si>
  <si>
    <t xml:space="preserve">  19 契税</t>
  </si>
  <si>
    <t>215 资源勘探信息等支出</t>
  </si>
  <si>
    <t>103 非税收入</t>
  </si>
  <si>
    <t>216 商业服务业等支出</t>
  </si>
  <si>
    <t xml:space="preserve">  02 专项收入</t>
  </si>
  <si>
    <t>217 金融支出</t>
  </si>
  <si>
    <t xml:space="preserve">  04 行政事业性收费收入</t>
  </si>
  <si>
    <t>220 自然资源海洋气象等支出</t>
  </si>
  <si>
    <t xml:space="preserve">  05 罚没收入</t>
  </si>
  <si>
    <t>221 住房保障支出</t>
  </si>
  <si>
    <t xml:space="preserve">  06 国有资本经营收入</t>
  </si>
  <si>
    <t>222 粮油物资储备支出</t>
  </si>
  <si>
    <t xml:space="preserve">  07 国有资源有偿使用收入</t>
  </si>
  <si>
    <t>224 灾害防治及应急管理支出</t>
  </si>
  <si>
    <t xml:space="preserve">  08 捐赠收入</t>
  </si>
  <si>
    <t>227 预备费</t>
  </si>
  <si>
    <t xml:space="preserve">  09 政府住房基金收入</t>
  </si>
  <si>
    <t>229 其他支出</t>
  </si>
  <si>
    <t xml:space="preserve">  99 其他收入</t>
  </si>
  <si>
    <t>232 债务付息支出</t>
  </si>
  <si>
    <t>233 债务发行费用支出</t>
  </si>
  <si>
    <t>二、转移性收入</t>
  </si>
  <si>
    <t>二、转移性支出</t>
  </si>
  <si>
    <t>01 一般公共预算转移性收入</t>
  </si>
  <si>
    <t>01 一般公共预算转移性支出</t>
  </si>
  <si>
    <t xml:space="preserve">  01 返还性收入</t>
  </si>
  <si>
    <t xml:space="preserve">  03 专项转移支付</t>
  </si>
  <si>
    <t xml:space="preserve">  02 一般性转移支付收入</t>
  </si>
  <si>
    <t xml:space="preserve">  06 上解支出</t>
  </si>
  <si>
    <t xml:space="preserve">  03 专项转移支付收入</t>
  </si>
  <si>
    <t xml:space="preserve">  09 年终结余</t>
  </si>
  <si>
    <t xml:space="preserve">  08 上年结余收入</t>
  </si>
  <si>
    <t xml:space="preserve">  99 安排预算稳定调节基金</t>
  </si>
  <si>
    <t xml:space="preserve">  09 调入资金</t>
  </si>
  <si>
    <t>02 政府性基金预算转移性支出</t>
  </si>
  <si>
    <t xml:space="preserve">  11 债务转贷收入</t>
  </si>
  <si>
    <t xml:space="preserve">  08 调出资金</t>
  </si>
  <si>
    <t xml:space="preserve">  20 收回存量资金</t>
  </si>
  <si>
    <t xml:space="preserve">  99 动用预算稳定调节基金</t>
  </si>
  <si>
    <t>03 国有资本经营预算转移性支出</t>
  </si>
  <si>
    <t>三、债务还本支出</t>
  </si>
  <si>
    <t>03 地方政府一般债务还本支出</t>
  </si>
  <si>
    <t>一般公共预算收入总计</t>
  </si>
  <si>
    <t>一般公共预算支出总计</t>
  </si>
  <si>
    <t>政府性基金预算本级收入</t>
  </si>
  <si>
    <t>政府性基金预算本级支出</t>
  </si>
  <si>
    <t xml:space="preserve">  01 政府性基金收入</t>
  </si>
  <si>
    <t>　  48 国有土地使用权出让收入</t>
  </si>
  <si>
    <t xml:space="preserve">    56 城市基础设施配套费收入</t>
  </si>
  <si>
    <t xml:space="preserve">    76 水土保持补偿费收入</t>
  </si>
  <si>
    <t xml:space="preserve">    78 污水处理费</t>
  </si>
  <si>
    <t xml:space="preserve">  10 专项债券对应项目专项收入</t>
  </si>
  <si>
    <t xml:space="preserve">    99 其他政府性基金专项债务对应项目专项收入</t>
  </si>
  <si>
    <t>234 抗疫特别国债安排的支出</t>
  </si>
  <si>
    <t>02 政府性基金预算转移性收入</t>
  </si>
  <si>
    <t xml:space="preserve">  04 政府性基金转移支付收入</t>
  </si>
  <si>
    <t>政府性基金收入总计</t>
  </si>
  <si>
    <t>政府性基金支出总计</t>
  </si>
  <si>
    <t>国有资本经营预算收入</t>
  </si>
  <si>
    <t>国有资本经营预算支出</t>
  </si>
  <si>
    <t>223 国有资本经营预算支出</t>
  </si>
  <si>
    <t xml:space="preserve">  02 国有企业资本金注入</t>
  </si>
  <si>
    <t xml:space="preserve">    01 利润收入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</si>
</sst>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方正小标宋简体"/>
      <charset val="134"/>
    </font>
    <font>
      <b/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family val="1"/>
      <charset val="0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6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7" borderId="12" applyNumberFormat="0" applyAlignment="0" applyProtection="0">
      <alignment vertical="center"/>
    </xf>
    <xf numFmtId="0" fontId="11" fillId="7" borderId="11" applyNumberFormat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" fillId="0" borderId="0"/>
    <xf numFmtId="0" fontId="26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3" fillId="0" borderId="0" xfId="50" applyFont="1" applyFill="1" applyBorder="1" applyAlignment="1">
      <alignment vertical="center"/>
    </xf>
    <xf numFmtId="0" fontId="3" fillId="0" borderId="0" xfId="5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2" borderId="2" xfId="50" applyFont="1" applyFill="1" applyBorder="1" applyAlignment="1">
      <alignment vertical="center"/>
    </xf>
    <xf numFmtId="176" fontId="5" fillId="2" borderId="1" xfId="50" applyNumberFormat="1" applyFont="1" applyFill="1" applyBorder="1" applyAlignment="1">
      <alignment horizontal="center" vertical="center" wrapText="1"/>
    </xf>
    <xf numFmtId="176" fontId="5" fillId="2" borderId="3" xfId="50" applyNumberFormat="1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vertical="center"/>
    </xf>
    <xf numFmtId="176" fontId="5" fillId="2" borderId="2" xfId="50" applyNumberFormat="1" applyFont="1" applyFill="1" applyBorder="1" applyAlignment="1">
      <alignment horizontal="center" vertical="center" wrapText="1"/>
    </xf>
    <xf numFmtId="176" fontId="5" fillId="3" borderId="1" xfId="5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vertical="center" wrapText="1"/>
    </xf>
    <xf numFmtId="0" fontId="3" fillId="0" borderId="4" xfId="49" applyNumberFormat="1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left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left" vertical="center"/>
    </xf>
    <xf numFmtId="0" fontId="3" fillId="0" borderId="0" xfId="50" applyFont="1" applyFill="1" applyBorder="1" applyAlignment="1">
      <alignment horizontal="left" vertical="center"/>
    </xf>
    <xf numFmtId="0" fontId="3" fillId="0" borderId="0" xfId="50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left" vertical="center"/>
    </xf>
    <xf numFmtId="0" fontId="5" fillId="0" borderId="0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4" borderId="1" xfId="50" applyFont="1" applyFill="1" applyBorder="1" applyAlignment="1">
      <alignment vertical="center"/>
    </xf>
    <xf numFmtId="0" fontId="5" fillId="3" borderId="1" xfId="50" applyFont="1" applyFill="1" applyBorder="1" applyAlignment="1">
      <alignment vertical="center"/>
    </xf>
    <xf numFmtId="0" fontId="3" fillId="0" borderId="1" xfId="49" applyFont="1" applyFill="1" applyBorder="1" applyAlignment="1">
      <alignment vertical="center"/>
    </xf>
    <xf numFmtId="176" fontId="3" fillId="0" borderId="4" xfId="50" applyNumberFormat="1" applyFont="1" applyFill="1" applyBorder="1" applyAlignment="1">
      <alignment horizontal="center" vertical="center" wrapText="1"/>
    </xf>
    <xf numFmtId="176" fontId="3" fillId="0" borderId="4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vertical="center"/>
    </xf>
    <xf numFmtId="0" fontId="3" fillId="0" borderId="4" xfId="49" applyNumberFormat="1" applyFont="1" applyFill="1" applyBorder="1" applyAlignment="1">
      <alignment horizontal="center" vertical="center"/>
    </xf>
    <xf numFmtId="176" fontId="3" fillId="0" borderId="6" xfId="50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left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6" fontId="3" fillId="0" borderId="5" xfId="50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176" fontId="3" fillId="0" borderId="2" xfId="50" applyNumberFormat="1" applyFont="1" applyFill="1" applyBorder="1" applyAlignment="1">
      <alignment horizontal="center" vertical="center" wrapText="1"/>
    </xf>
    <xf numFmtId="176" fontId="3" fillId="0" borderId="7" xfId="50" applyNumberFormat="1" applyFont="1" applyFill="1" applyBorder="1" applyAlignment="1">
      <alignment horizontal="center" vertical="center" wrapText="1"/>
    </xf>
    <xf numFmtId="176" fontId="3" fillId="0" borderId="7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8" xfId="50" applyNumberFormat="1" applyFont="1" applyFill="1" applyBorder="1" applyAlignment="1">
      <alignment horizontal="center" vertical="center" wrapText="1"/>
    </xf>
    <xf numFmtId="0" fontId="5" fillId="3" borderId="4" xfId="50" applyFont="1" applyFill="1" applyBorder="1" applyAlignment="1">
      <alignment vertical="center"/>
    </xf>
    <xf numFmtId="176" fontId="5" fillId="3" borderId="4" xfId="50" applyNumberFormat="1" applyFont="1" applyFill="1" applyBorder="1" applyAlignment="1">
      <alignment horizontal="center" vertical="center" wrapText="1"/>
    </xf>
    <xf numFmtId="176" fontId="3" fillId="0" borderId="5" xfId="50" applyNumberFormat="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0" fontId="5" fillId="3" borderId="1" xfId="11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left" vertical="center"/>
    </xf>
    <xf numFmtId="176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0" fontId="5" fillId="0" borderId="0" xfId="11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23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55"/>
  <sheetViews>
    <sheetView topLeftCell="D4" workbookViewId="0">
      <selection activeCell="J14" sqref="J14"/>
    </sheetView>
  </sheetViews>
  <sheetFormatPr defaultColWidth="8.83333333333333" defaultRowHeight="16" customHeight="1"/>
  <cols>
    <col min="1" max="1" width="22.8" style="3" customWidth="1"/>
    <col min="2" max="2" width="7" style="4" customWidth="1"/>
    <col min="3" max="3" width="6.9" style="4" customWidth="1"/>
    <col min="4" max="6" width="8.64166666666667" style="4" customWidth="1"/>
    <col min="7" max="7" width="22.8" style="3" customWidth="1"/>
    <col min="8" max="8" width="7" style="4" customWidth="1"/>
    <col min="9" max="9" width="6.625" style="4" customWidth="1"/>
    <col min="10" max="10" width="8.49166666666667" style="5" customWidth="1"/>
    <col min="11" max="11" width="7.25" style="3" customWidth="1"/>
    <col min="12" max="135" width="8.83333333333333" style="3" customWidth="1"/>
    <col min="136" max="16379" width="8.83333333333333" style="1"/>
  </cols>
  <sheetData>
    <row r="1" s="1" customFormat="1" customHeight="1" spans="1:1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</row>
    <row r="2" s="1" customFormat="1" customHeight="1" spans="1:135">
      <c r="A2" s="7" t="s">
        <v>1</v>
      </c>
      <c r="B2" s="8"/>
      <c r="C2" s="8"/>
      <c r="D2" s="8"/>
      <c r="E2" s="8"/>
      <c r="F2" s="8"/>
      <c r="G2" s="7"/>
      <c r="H2" s="8"/>
      <c r="I2" s="9" t="s">
        <v>2</v>
      </c>
      <c r="J2" s="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</row>
    <row r="3" s="1" customFormat="1" ht="33" customHeight="1" spans="1:135">
      <c r="A3" s="10" t="s">
        <v>3</v>
      </c>
      <c r="B3" s="11" t="s">
        <v>4</v>
      </c>
      <c r="C3" s="11" t="s">
        <v>5</v>
      </c>
      <c r="D3" s="11" t="s">
        <v>6</v>
      </c>
      <c r="E3" s="11"/>
      <c r="F3" s="11"/>
      <c r="G3" s="11" t="s">
        <v>3</v>
      </c>
      <c r="H3" s="11" t="s">
        <v>4</v>
      </c>
      <c r="I3" s="12" t="s">
        <v>5</v>
      </c>
      <c r="J3" s="12" t="s">
        <v>6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</row>
    <row r="4" s="2" customFormat="1" customHeight="1" spans="1:250">
      <c r="A4" s="33" t="s">
        <v>7</v>
      </c>
      <c r="B4" s="18">
        <v>17395</v>
      </c>
      <c r="C4" s="18">
        <f>C5+C18</f>
        <v>9040</v>
      </c>
      <c r="D4" s="18">
        <f>D5+D18</f>
        <v>12637</v>
      </c>
      <c r="E4" s="18">
        <f>D4-B4</f>
        <v>-4758</v>
      </c>
      <c r="F4" s="62">
        <f>E4/B4</f>
        <v>-0.273526875538948</v>
      </c>
      <c r="G4" s="33" t="s">
        <v>8</v>
      </c>
      <c r="H4" s="18">
        <v>58396</v>
      </c>
      <c r="I4" s="18">
        <v>60379</v>
      </c>
      <c r="J4" s="19">
        <f>SUM(J5:J27)</f>
        <v>82349</v>
      </c>
      <c r="K4" s="30">
        <f>J4-H4</f>
        <v>23953</v>
      </c>
      <c r="L4" s="69">
        <f>K4/H4</f>
        <v>0.410182204260566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</row>
    <row r="5" s="1" customFormat="1" customHeight="1" spans="1:135">
      <c r="A5" s="37" t="s">
        <v>9</v>
      </c>
      <c r="B5" s="39">
        <v>12100</v>
      </c>
      <c r="C5" s="39">
        <f>SUM(C6:C17)</f>
        <v>4895</v>
      </c>
      <c r="D5" s="39">
        <v>6000</v>
      </c>
      <c r="E5" s="18">
        <f t="shared" ref="E5:E38" si="0">D5-B5</f>
        <v>-6100</v>
      </c>
      <c r="F5" s="62">
        <f t="shared" ref="F5:F38" si="1">E5/B5</f>
        <v>-0.504132231404959</v>
      </c>
      <c r="G5" s="37" t="s">
        <v>10</v>
      </c>
      <c r="H5" s="39">
        <v>16029</v>
      </c>
      <c r="I5" s="39">
        <v>8279</v>
      </c>
      <c r="J5" s="40">
        <v>10282</v>
      </c>
      <c r="K5" s="30">
        <f t="shared" ref="K5:K42" si="2">J5-H5</f>
        <v>-5747</v>
      </c>
      <c r="L5" s="69">
        <f t="shared" ref="L5:L42" si="3">K5/H5</f>
        <v>-0.358537650508453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</row>
    <row r="6" s="1" customFormat="1" customHeight="1" spans="1:135">
      <c r="A6" s="37" t="s">
        <v>11</v>
      </c>
      <c r="B6" s="39">
        <v>5621</v>
      </c>
      <c r="C6" s="39">
        <v>1589</v>
      </c>
      <c r="D6" s="39">
        <f>1376+500</f>
        <v>1876</v>
      </c>
      <c r="E6" s="18">
        <f t="shared" si="0"/>
        <v>-3745</v>
      </c>
      <c r="F6" s="62">
        <f t="shared" si="1"/>
        <v>-0.666251556662516</v>
      </c>
      <c r="G6" s="37" t="s">
        <v>12</v>
      </c>
      <c r="H6" s="39">
        <v>37</v>
      </c>
      <c r="I6" s="39">
        <v>0</v>
      </c>
      <c r="J6" s="40">
        <v>18</v>
      </c>
      <c r="K6" s="30">
        <f t="shared" si="2"/>
        <v>-19</v>
      </c>
      <c r="L6" s="69">
        <f t="shared" si="3"/>
        <v>-0.513513513513513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</row>
    <row r="7" s="1" customFormat="1" customHeight="1" spans="1:135">
      <c r="A7" s="37" t="s">
        <v>13</v>
      </c>
      <c r="B7" s="39">
        <v>1903</v>
      </c>
      <c r="C7" s="39">
        <v>495</v>
      </c>
      <c r="D7" s="39">
        <f>407+268</f>
        <v>675</v>
      </c>
      <c r="E7" s="18">
        <f t="shared" si="0"/>
        <v>-1228</v>
      </c>
      <c r="F7" s="62">
        <f t="shared" si="1"/>
        <v>-0.64529689963216</v>
      </c>
      <c r="G7" s="37" t="s">
        <v>14</v>
      </c>
      <c r="H7" s="39">
        <v>8834</v>
      </c>
      <c r="I7" s="39">
        <v>5484</v>
      </c>
      <c r="J7" s="40">
        <v>6471</v>
      </c>
      <c r="K7" s="30">
        <f t="shared" si="2"/>
        <v>-2363</v>
      </c>
      <c r="L7" s="69">
        <f t="shared" si="3"/>
        <v>-0.267489246094634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</row>
    <row r="8" s="1" customFormat="1" customHeight="1" spans="1:135">
      <c r="A8" s="63" t="s">
        <v>15</v>
      </c>
      <c r="B8" s="39">
        <v>2337</v>
      </c>
      <c r="C8" s="39">
        <v>901</v>
      </c>
      <c r="D8" s="39">
        <f>899+300</f>
        <v>1199</v>
      </c>
      <c r="E8" s="18">
        <f t="shared" si="0"/>
        <v>-1138</v>
      </c>
      <c r="F8" s="62">
        <f t="shared" si="1"/>
        <v>-0.486949080017116</v>
      </c>
      <c r="G8" s="37" t="s">
        <v>16</v>
      </c>
      <c r="H8" s="39">
        <v>6300</v>
      </c>
      <c r="I8" s="39">
        <v>6332</v>
      </c>
      <c r="J8" s="40">
        <v>7797</v>
      </c>
      <c r="K8" s="30">
        <f t="shared" si="2"/>
        <v>1497</v>
      </c>
      <c r="L8" s="69">
        <f t="shared" si="3"/>
        <v>0.237619047619048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</row>
    <row r="9" s="1" customFormat="1" customHeight="1" spans="1:135">
      <c r="A9" s="37" t="s">
        <v>17</v>
      </c>
      <c r="B9" s="39">
        <v>28</v>
      </c>
      <c r="C9" s="39">
        <v>185</v>
      </c>
      <c r="D9" s="39">
        <f>185+40</f>
        <v>225</v>
      </c>
      <c r="E9" s="18">
        <f t="shared" si="0"/>
        <v>197</v>
      </c>
      <c r="F9" s="62">
        <f t="shared" si="1"/>
        <v>7.03571428571429</v>
      </c>
      <c r="G9" s="37" t="s">
        <v>18</v>
      </c>
      <c r="H9" s="39">
        <v>159</v>
      </c>
      <c r="I9" s="39">
        <v>46</v>
      </c>
      <c r="J9" s="40">
        <v>180</v>
      </c>
      <c r="K9" s="30">
        <f t="shared" si="2"/>
        <v>21</v>
      </c>
      <c r="L9" s="69">
        <f t="shared" si="3"/>
        <v>0.132075471698113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</row>
    <row r="10" s="1" customFormat="1" customHeight="1" spans="1:135">
      <c r="A10" s="37" t="s">
        <v>19</v>
      </c>
      <c r="B10" s="39">
        <v>770</v>
      </c>
      <c r="C10" s="39">
        <v>609</v>
      </c>
      <c r="D10" s="39">
        <f>588+100</f>
        <v>688</v>
      </c>
      <c r="E10" s="18">
        <f t="shared" si="0"/>
        <v>-82</v>
      </c>
      <c r="F10" s="62">
        <f t="shared" si="1"/>
        <v>-0.106493506493506</v>
      </c>
      <c r="G10" s="37" t="s">
        <v>20</v>
      </c>
      <c r="H10" s="39">
        <v>2339</v>
      </c>
      <c r="I10" s="39">
        <v>3726</v>
      </c>
      <c r="J10" s="40">
        <v>5406</v>
      </c>
      <c r="K10" s="30">
        <f t="shared" si="2"/>
        <v>3067</v>
      </c>
      <c r="L10" s="69">
        <f t="shared" si="3"/>
        <v>1.31124412141941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</row>
    <row r="11" s="1" customFormat="1" customHeight="1" spans="1:135">
      <c r="A11" s="37" t="s">
        <v>21</v>
      </c>
      <c r="B11" s="39">
        <v>440</v>
      </c>
      <c r="C11" s="39">
        <v>389</v>
      </c>
      <c r="D11" s="36">
        <f>361+60</f>
        <v>421</v>
      </c>
      <c r="E11" s="18">
        <f t="shared" si="0"/>
        <v>-19</v>
      </c>
      <c r="F11" s="62">
        <f t="shared" si="1"/>
        <v>-0.0431818181818182</v>
      </c>
      <c r="G11" s="49" t="s">
        <v>22</v>
      </c>
      <c r="H11" s="39">
        <v>6780</v>
      </c>
      <c r="I11" s="39">
        <v>4851</v>
      </c>
      <c r="J11" s="40">
        <v>6696</v>
      </c>
      <c r="K11" s="30">
        <f t="shared" si="2"/>
        <v>-84</v>
      </c>
      <c r="L11" s="69">
        <f t="shared" si="3"/>
        <v>-0.0123893805309735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</row>
    <row r="12" s="1" customFormat="1" customHeight="1" spans="1:135">
      <c r="A12" s="37" t="s">
        <v>23</v>
      </c>
      <c r="B12" s="39">
        <v>220</v>
      </c>
      <c r="C12" s="39">
        <v>252</v>
      </c>
      <c r="D12" s="39">
        <f>220+20</f>
        <v>240</v>
      </c>
      <c r="E12" s="18">
        <f t="shared" si="0"/>
        <v>20</v>
      </c>
      <c r="F12" s="62">
        <f t="shared" si="1"/>
        <v>0.0909090909090909</v>
      </c>
      <c r="G12" s="37" t="s">
        <v>24</v>
      </c>
      <c r="H12" s="39">
        <v>2621</v>
      </c>
      <c r="I12" s="39">
        <v>3070</v>
      </c>
      <c r="J12" s="40">
        <v>9520</v>
      </c>
      <c r="K12" s="30">
        <f t="shared" si="2"/>
        <v>6899</v>
      </c>
      <c r="L12" s="69">
        <f t="shared" si="3"/>
        <v>2.63220144982831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</row>
    <row r="13" s="1" customFormat="1" customHeight="1" spans="1:135">
      <c r="A13" s="37" t="s">
        <v>25</v>
      </c>
      <c r="B13" s="39">
        <v>286</v>
      </c>
      <c r="C13" s="39">
        <v>186</v>
      </c>
      <c r="D13" s="64">
        <f>151+100</f>
        <v>251</v>
      </c>
      <c r="E13" s="18">
        <f t="shared" si="0"/>
        <v>-35</v>
      </c>
      <c r="F13" s="62">
        <f t="shared" si="1"/>
        <v>-0.122377622377622</v>
      </c>
      <c r="G13" s="65" t="s">
        <v>26</v>
      </c>
      <c r="H13" s="39">
        <v>167</v>
      </c>
      <c r="I13" s="39">
        <v>50</v>
      </c>
      <c r="J13" s="40">
        <v>77</v>
      </c>
      <c r="K13" s="30">
        <f t="shared" si="2"/>
        <v>-90</v>
      </c>
      <c r="L13" s="69">
        <f t="shared" si="3"/>
        <v>-0.538922155688623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</row>
    <row r="14" s="1" customFormat="1" customHeight="1" spans="1:135">
      <c r="A14" s="66" t="s">
        <v>27</v>
      </c>
      <c r="B14" s="39">
        <v>22</v>
      </c>
      <c r="C14" s="39">
        <v>64</v>
      </c>
      <c r="D14" s="39">
        <f>64+40</f>
        <v>104</v>
      </c>
      <c r="E14" s="18">
        <f t="shared" si="0"/>
        <v>82</v>
      </c>
      <c r="F14" s="62">
        <f t="shared" si="1"/>
        <v>3.72727272727273</v>
      </c>
      <c r="G14" s="37" t="s">
        <v>28</v>
      </c>
      <c r="H14" s="39">
        <v>6025</v>
      </c>
      <c r="I14" s="39">
        <v>9290</v>
      </c>
      <c r="J14" s="40">
        <v>16213</v>
      </c>
      <c r="K14" s="30">
        <f t="shared" si="2"/>
        <v>10188</v>
      </c>
      <c r="L14" s="69">
        <f t="shared" si="3"/>
        <v>1.69095435684647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</row>
    <row r="15" s="1" customFormat="1" customHeight="1" spans="1:135">
      <c r="A15" s="66" t="s">
        <v>29</v>
      </c>
      <c r="B15" s="39">
        <v>143</v>
      </c>
      <c r="C15" s="67">
        <v>129</v>
      </c>
      <c r="D15" s="67">
        <f>123+30</f>
        <v>153</v>
      </c>
      <c r="E15" s="18">
        <f t="shared" si="0"/>
        <v>10</v>
      </c>
      <c r="F15" s="62">
        <f t="shared" si="1"/>
        <v>0.0699300699300699</v>
      </c>
      <c r="G15" s="37" t="s">
        <v>30</v>
      </c>
      <c r="H15" s="39">
        <v>2752</v>
      </c>
      <c r="I15" s="39">
        <v>6684</v>
      </c>
      <c r="J15" s="40">
        <v>7501</v>
      </c>
      <c r="K15" s="30">
        <f t="shared" si="2"/>
        <v>4749</v>
      </c>
      <c r="L15" s="69">
        <f t="shared" si="3"/>
        <v>1.72565406976744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</row>
    <row r="16" s="1" customFormat="1" customHeight="1" spans="1:135">
      <c r="A16" s="66" t="s">
        <v>31</v>
      </c>
      <c r="B16" s="39">
        <v>110</v>
      </c>
      <c r="C16" s="39">
        <v>-20</v>
      </c>
      <c r="D16" s="39">
        <v>-20</v>
      </c>
      <c r="E16" s="18">
        <f t="shared" si="0"/>
        <v>-130</v>
      </c>
      <c r="F16" s="62">
        <f t="shared" si="1"/>
        <v>-1.18181818181818</v>
      </c>
      <c r="G16" s="37" t="s">
        <v>32</v>
      </c>
      <c r="H16" s="39">
        <v>114</v>
      </c>
      <c r="I16" s="39">
        <v>154</v>
      </c>
      <c r="J16" s="40">
        <v>169</v>
      </c>
      <c r="K16" s="30">
        <f t="shared" si="2"/>
        <v>55</v>
      </c>
      <c r="L16" s="69">
        <f t="shared" si="3"/>
        <v>0.482456140350877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</row>
    <row r="17" s="1" customFormat="1" customHeight="1" spans="1:135">
      <c r="A17" s="37" t="s">
        <v>33</v>
      </c>
      <c r="B17" s="39">
        <v>220</v>
      </c>
      <c r="C17" s="39">
        <v>116</v>
      </c>
      <c r="D17" s="39">
        <f>98+90</f>
        <v>188</v>
      </c>
      <c r="E17" s="18">
        <f t="shared" si="0"/>
        <v>-32</v>
      </c>
      <c r="F17" s="62">
        <f t="shared" si="1"/>
        <v>-0.145454545454545</v>
      </c>
      <c r="G17" s="37" t="s">
        <v>34</v>
      </c>
      <c r="H17" s="39">
        <v>3166</v>
      </c>
      <c r="I17" s="39">
        <v>10112</v>
      </c>
      <c r="J17" s="40">
        <v>8845</v>
      </c>
      <c r="K17" s="30">
        <f t="shared" si="2"/>
        <v>5679</v>
      </c>
      <c r="L17" s="69">
        <f t="shared" si="3"/>
        <v>1.79374605180038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</row>
    <row r="18" s="1" customFormat="1" customHeight="1" spans="1:135">
      <c r="A18" s="37" t="s">
        <v>35</v>
      </c>
      <c r="B18" s="39">
        <v>5295</v>
      </c>
      <c r="C18" s="39">
        <f>SUM(C19:C27)</f>
        <v>4145</v>
      </c>
      <c r="D18" s="39">
        <f>SUM(D19:D26)</f>
        <v>6637</v>
      </c>
      <c r="E18" s="18">
        <f t="shared" si="0"/>
        <v>1342</v>
      </c>
      <c r="F18" s="62">
        <f t="shared" si="1"/>
        <v>0.253446647780925</v>
      </c>
      <c r="G18" s="37" t="s">
        <v>36</v>
      </c>
      <c r="H18" s="39"/>
      <c r="I18" s="39"/>
      <c r="J18" s="40">
        <v>0</v>
      </c>
      <c r="K18" s="30">
        <f t="shared" si="2"/>
        <v>0</v>
      </c>
      <c r="L18" s="69" t="e">
        <f t="shared" si="3"/>
        <v>#DIV/0!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</row>
    <row r="19" s="1" customFormat="1" customHeight="1" spans="1:135">
      <c r="A19" s="37" t="s">
        <v>37</v>
      </c>
      <c r="B19" s="39">
        <v>880</v>
      </c>
      <c r="C19" s="39">
        <v>519</v>
      </c>
      <c r="D19" s="39">
        <f>302+26</f>
        <v>328</v>
      </c>
      <c r="E19" s="18">
        <f t="shared" si="0"/>
        <v>-552</v>
      </c>
      <c r="F19" s="62">
        <f t="shared" si="1"/>
        <v>-0.627272727272727</v>
      </c>
      <c r="G19" s="37" t="s">
        <v>38</v>
      </c>
      <c r="H19" s="39"/>
      <c r="I19" s="39"/>
      <c r="J19" s="40">
        <v>0</v>
      </c>
      <c r="K19" s="30">
        <f t="shared" si="2"/>
        <v>0</v>
      </c>
      <c r="L19" s="69" t="e">
        <f t="shared" si="3"/>
        <v>#DIV/0!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</row>
    <row r="20" s="1" customFormat="1" customHeight="1" spans="1:135">
      <c r="A20" s="37" t="s">
        <v>39</v>
      </c>
      <c r="B20" s="39">
        <v>1983</v>
      </c>
      <c r="C20" s="39">
        <v>2231</v>
      </c>
      <c r="D20" s="39">
        <f>959+160+1818</f>
        <v>2937</v>
      </c>
      <c r="E20" s="18">
        <f t="shared" si="0"/>
        <v>954</v>
      </c>
      <c r="F20" s="62">
        <f t="shared" si="1"/>
        <v>0.481089258698941</v>
      </c>
      <c r="G20" s="37" t="s">
        <v>40</v>
      </c>
      <c r="H20" s="39">
        <v>110</v>
      </c>
      <c r="I20" s="39">
        <v>80</v>
      </c>
      <c r="J20" s="40">
        <v>108</v>
      </c>
      <c r="K20" s="30">
        <f t="shared" si="2"/>
        <v>-2</v>
      </c>
      <c r="L20" s="69">
        <f t="shared" si="3"/>
        <v>-0.0181818181818182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</row>
    <row r="21" s="1" customFormat="1" customHeight="1" spans="1:135">
      <c r="A21" s="37" t="s">
        <v>41</v>
      </c>
      <c r="B21" s="39">
        <v>741</v>
      </c>
      <c r="C21" s="39">
        <v>117</v>
      </c>
      <c r="D21" s="39">
        <f>105+45</f>
        <v>150</v>
      </c>
      <c r="E21" s="18">
        <f t="shared" si="0"/>
        <v>-591</v>
      </c>
      <c r="F21" s="62">
        <f t="shared" si="1"/>
        <v>-0.797570850202429</v>
      </c>
      <c r="G21" s="37" t="s">
        <v>42</v>
      </c>
      <c r="H21" s="39">
        <v>96</v>
      </c>
      <c r="I21" s="39">
        <v>59</v>
      </c>
      <c r="J21" s="40">
        <v>97</v>
      </c>
      <c r="K21" s="30">
        <f t="shared" si="2"/>
        <v>1</v>
      </c>
      <c r="L21" s="69">
        <f t="shared" si="3"/>
        <v>0.0104166666666667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</row>
    <row r="22" s="1" customFormat="1" customHeight="1" spans="1:135">
      <c r="A22" s="49" t="s">
        <v>43</v>
      </c>
      <c r="B22" s="39"/>
      <c r="C22" s="39"/>
      <c r="D22" s="39"/>
      <c r="E22" s="18">
        <f t="shared" si="0"/>
        <v>0</v>
      </c>
      <c r="F22" s="62" t="e">
        <f t="shared" si="1"/>
        <v>#DIV/0!</v>
      </c>
      <c r="G22" s="37" t="s">
        <v>44</v>
      </c>
      <c r="H22" s="39">
        <v>0</v>
      </c>
      <c r="I22" s="39">
        <v>24</v>
      </c>
      <c r="J22" s="40">
        <v>28</v>
      </c>
      <c r="K22" s="30">
        <f t="shared" si="2"/>
        <v>28</v>
      </c>
      <c r="L22" s="69" t="e">
        <f t="shared" si="3"/>
        <v>#DIV/0!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</row>
    <row r="23" s="1" customFormat="1" customHeight="1" spans="1:135">
      <c r="A23" s="37" t="s">
        <v>45</v>
      </c>
      <c r="B23" s="39">
        <v>1650</v>
      </c>
      <c r="C23" s="39">
        <v>1274</v>
      </c>
      <c r="D23" s="39">
        <f>1169+50+2000</f>
        <v>3219</v>
      </c>
      <c r="E23" s="18">
        <f t="shared" si="0"/>
        <v>1569</v>
      </c>
      <c r="F23" s="62">
        <f t="shared" si="1"/>
        <v>0.950909090909091</v>
      </c>
      <c r="G23" s="37" t="s">
        <v>46</v>
      </c>
      <c r="H23" s="39">
        <v>666</v>
      </c>
      <c r="I23" s="39">
        <v>764</v>
      </c>
      <c r="J23" s="40">
        <v>1018</v>
      </c>
      <c r="K23" s="30">
        <f t="shared" si="2"/>
        <v>352</v>
      </c>
      <c r="L23" s="69">
        <f t="shared" si="3"/>
        <v>0.528528528528528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</row>
    <row r="24" s="1" customFormat="1" customHeight="1" spans="1:135">
      <c r="A24" s="37" t="s">
        <v>47</v>
      </c>
      <c r="B24" s="39"/>
      <c r="C24" s="39"/>
      <c r="D24" s="39"/>
      <c r="E24" s="18">
        <f t="shared" si="0"/>
        <v>0</v>
      </c>
      <c r="F24" s="62" t="e">
        <f t="shared" si="1"/>
        <v>#DIV/0!</v>
      </c>
      <c r="G24" s="66" t="s">
        <v>48</v>
      </c>
      <c r="H24" s="39">
        <v>600</v>
      </c>
      <c r="I24" s="39"/>
      <c r="J24" s="40">
        <v>0</v>
      </c>
      <c r="K24" s="30">
        <f t="shared" si="2"/>
        <v>-600</v>
      </c>
      <c r="L24" s="69">
        <f t="shared" si="3"/>
        <v>-1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</row>
    <row r="25" s="1" customFormat="1" customHeight="1" spans="1:135">
      <c r="A25" s="37" t="s">
        <v>49</v>
      </c>
      <c r="B25" s="39">
        <v>41</v>
      </c>
      <c r="C25" s="39">
        <v>4</v>
      </c>
      <c r="D25" s="39">
        <v>3</v>
      </c>
      <c r="E25" s="18">
        <f t="shared" si="0"/>
        <v>-38</v>
      </c>
      <c r="F25" s="62">
        <f t="shared" si="1"/>
        <v>-0.926829268292683</v>
      </c>
      <c r="G25" s="37" t="s">
        <v>50</v>
      </c>
      <c r="H25" s="39">
        <v>40</v>
      </c>
      <c r="I25" s="39">
        <v>27</v>
      </c>
      <c r="J25" s="40">
        <v>193</v>
      </c>
      <c r="K25" s="30">
        <f t="shared" si="2"/>
        <v>153</v>
      </c>
      <c r="L25" s="69">
        <f t="shared" si="3"/>
        <v>3.825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</row>
    <row r="26" s="1" customFormat="1" customHeight="1" spans="1:135">
      <c r="A26" s="37" t="s">
        <v>51</v>
      </c>
      <c r="B26" s="39"/>
      <c r="C26" s="39"/>
      <c r="D26" s="39"/>
      <c r="E26" s="18">
        <f t="shared" si="0"/>
        <v>0</v>
      </c>
      <c r="F26" s="62" t="e">
        <f t="shared" si="1"/>
        <v>#DIV/0!</v>
      </c>
      <c r="G26" s="66" t="s">
        <v>52</v>
      </c>
      <c r="H26" s="39">
        <v>1561</v>
      </c>
      <c r="I26" s="39">
        <v>1343</v>
      </c>
      <c r="J26" s="40">
        <v>1726</v>
      </c>
      <c r="K26" s="30">
        <f t="shared" si="2"/>
        <v>165</v>
      </c>
      <c r="L26" s="69">
        <f t="shared" si="3"/>
        <v>0.105701473414478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</row>
    <row r="27" s="1" customFormat="1" customHeight="1" spans="1:135">
      <c r="A27" s="37"/>
      <c r="B27" s="39"/>
      <c r="C27" s="39"/>
      <c r="D27" s="39"/>
      <c r="E27" s="18">
        <f t="shared" si="0"/>
        <v>0</v>
      </c>
      <c r="F27" s="62" t="e">
        <f t="shared" si="1"/>
        <v>#DIV/0!</v>
      </c>
      <c r="G27" s="25" t="s">
        <v>53</v>
      </c>
      <c r="H27" s="39">
        <v>0</v>
      </c>
      <c r="I27" s="39">
        <v>4</v>
      </c>
      <c r="J27" s="40">
        <v>4</v>
      </c>
      <c r="K27" s="30">
        <f t="shared" si="2"/>
        <v>4</v>
      </c>
      <c r="L27" s="69" t="e">
        <f t="shared" si="3"/>
        <v>#DIV/0!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</row>
    <row r="28" s="2" customFormat="1" customHeight="1" spans="1:250">
      <c r="A28" s="32" t="s">
        <v>54</v>
      </c>
      <c r="B28" s="14">
        <v>41617</v>
      </c>
      <c r="C28" s="14">
        <f>C29+C38</f>
        <v>63355</v>
      </c>
      <c r="D28" s="15">
        <f>D29+D38</f>
        <v>71153</v>
      </c>
      <c r="E28" s="18">
        <f t="shared" si="0"/>
        <v>29536</v>
      </c>
      <c r="F28" s="62">
        <f t="shared" si="1"/>
        <v>0.709709974289353</v>
      </c>
      <c r="G28" s="46" t="s">
        <v>55</v>
      </c>
      <c r="H28" s="47">
        <v>616</v>
      </c>
      <c r="I28" s="47">
        <v>721</v>
      </c>
      <c r="J28" s="19">
        <f>J29+J34+J37</f>
        <v>1441</v>
      </c>
      <c r="K28" s="30">
        <f t="shared" si="2"/>
        <v>825</v>
      </c>
      <c r="L28" s="69">
        <f t="shared" si="3"/>
        <v>1.33928571428571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</row>
    <row r="29" s="1" customFormat="1" ht="14.25" spans="1:135">
      <c r="A29" s="37" t="s">
        <v>56</v>
      </c>
      <c r="B29" s="39">
        <v>41617</v>
      </c>
      <c r="C29" s="39">
        <f>SUM(C30:C37)</f>
        <v>63355</v>
      </c>
      <c r="D29" s="39">
        <f>SUM(D30:D37)</f>
        <v>71153</v>
      </c>
      <c r="E29" s="18">
        <f t="shared" si="0"/>
        <v>29536</v>
      </c>
      <c r="F29" s="62">
        <f t="shared" si="1"/>
        <v>0.709709974289353</v>
      </c>
      <c r="G29" s="66" t="s">
        <v>57</v>
      </c>
      <c r="H29" s="67">
        <v>616</v>
      </c>
      <c r="I29" s="67">
        <v>721</v>
      </c>
      <c r="J29" s="40">
        <v>1441</v>
      </c>
      <c r="K29" s="30">
        <f t="shared" si="2"/>
        <v>825</v>
      </c>
      <c r="L29" s="69">
        <f t="shared" si="3"/>
        <v>1.33928571428571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</row>
    <row r="30" s="1" customFormat="1" ht="14.25" spans="1:135">
      <c r="A30" s="68" t="s">
        <v>58</v>
      </c>
      <c r="B30" s="39">
        <v>284</v>
      </c>
      <c r="C30" s="39">
        <v>0</v>
      </c>
      <c r="D30" s="39">
        <v>284</v>
      </c>
      <c r="E30" s="18">
        <f t="shared" si="0"/>
        <v>0</v>
      </c>
      <c r="F30" s="62">
        <f t="shared" si="1"/>
        <v>0</v>
      </c>
      <c r="G30" s="37" t="s">
        <v>59</v>
      </c>
      <c r="H30" s="39"/>
      <c r="I30" s="39"/>
      <c r="J30" s="40"/>
      <c r="K30" s="30">
        <f t="shared" si="2"/>
        <v>0</v>
      </c>
      <c r="L30" s="69" t="e">
        <f t="shared" si="3"/>
        <v>#DIV/0!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</row>
    <row r="31" s="1" customFormat="1" customHeight="1" spans="1:135">
      <c r="A31" s="37" t="s">
        <v>60</v>
      </c>
      <c r="B31" s="39">
        <v>33000</v>
      </c>
      <c r="C31" s="39">
        <v>44058</v>
      </c>
      <c r="D31" s="39">
        <f>33000+13365</f>
        <v>46365</v>
      </c>
      <c r="E31" s="18">
        <f t="shared" si="0"/>
        <v>13365</v>
      </c>
      <c r="F31" s="62">
        <f t="shared" si="1"/>
        <v>0.405</v>
      </c>
      <c r="G31" s="37" t="s">
        <v>61</v>
      </c>
      <c r="H31" s="39">
        <v>616</v>
      </c>
      <c r="I31" s="39">
        <v>721</v>
      </c>
      <c r="J31" s="40">
        <v>1441</v>
      </c>
      <c r="K31" s="30">
        <f t="shared" si="2"/>
        <v>825</v>
      </c>
      <c r="L31" s="69">
        <f t="shared" si="3"/>
        <v>1.33928571428571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</row>
    <row r="32" s="1" customFormat="1" ht="14.25" spans="1:135">
      <c r="A32" s="66" t="s">
        <v>62</v>
      </c>
      <c r="B32" s="39">
        <v>4199</v>
      </c>
      <c r="C32" s="39">
        <f>1265+13973</f>
        <v>15238</v>
      </c>
      <c r="D32" s="39">
        <f>17651+202</f>
        <v>17853</v>
      </c>
      <c r="E32" s="18">
        <f t="shared" si="0"/>
        <v>13654</v>
      </c>
      <c r="F32" s="62">
        <f t="shared" si="1"/>
        <v>3.2517266015718</v>
      </c>
      <c r="G32" s="37" t="s">
        <v>63</v>
      </c>
      <c r="H32" s="39"/>
      <c r="I32" s="39"/>
      <c r="J32" s="40"/>
      <c r="K32" s="30">
        <f t="shared" si="2"/>
        <v>0</v>
      </c>
      <c r="L32" s="69" t="e">
        <f t="shared" si="3"/>
        <v>#DIV/0!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</row>
    <row r="33" s="1" customFormat="1" customHeight="1" spans="1:133">
      <c r="A33" s="37" t="s">
        <v>64</v>
      </c>
      <c r="B33" s="39"/>
      <c r="C33" s="39"/>
      <c r="D33" s="39"/>
      <c r="E33" s="18">
        <f t="shared" si="0"/>
        <v>0</v>
      </c>
      <c r="F33" s="62" t="e">
        <f t="shared" si="1"/>
        <v>#DIV/0!</v>
      </c>
      <c r="G33" s="37" t="s">
        <v>65</v>
      </c>
      <c r="H33" s="39"/>
      <c r="I33" s="39"/>
      <c r="J33" s="40"/>
      <c r="K33" s="30">
        <f t="shared" si="2"/>
        <v>0</v>
      </c>
      <c r="L33" s="69" t="e">
        <f t="shared" si="3"/>
        <v>#DIV/0!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</row>
    <row r="34" s="1" customFormat="1" customHeight="1" spans="1:134">
      <c r="A34" s="66" t="s">
        <v>66</v>
      </c>
      <c r="B34" s="39">
        <v>0</v>
      </c>
      <c r="C34" s="39">
        <v>59</v>
      </c>
      <c r="D34" s="39">
        <f>100+2000+417</f>
        <v>2517</v>
      </c>
      <c r="E34" s="18">
        <f t="shared" si="0"/>
        <v>2517</v>
      </c>
      <c r="F34" s="62" t="e">
        <f t="shared" si="1"/>
        <v>#DIV/0!</v>
      </c>
      <c r="G34" s="66" t="s">
        <v>67</v>
      </c>
      <c r="H34" s="67"/>
      <c r="I34" s="67"/>
      <c r="J34" s="40"/>
      <c r="K34" s="30">
        <f t="shared" si="2"/>
        <v>0</v>
      </c>
      <c r="L34" s="69" t="e">
        <f t="shared" si="3"/>
        <v>#DIV/0!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</row>
    <row r="35" s="1" customFormat="1" customHeight="1" spans="1:134">
      <c r="A35" s="66" t="s">
        <v>68</v>
      </c>
      <c r="B35" s="39">
        <v>4000</v>
      </c>
      <c r="C35" s="48">
        <v>4000</v>
      </c>
      <c r="D35" s="59">
        <v>4000</v>
      </c>
      <c r="E35" s="18">
        <f t="shared" si="0"/>
        <v>0</v>
      </c>
      <c r="F35" s="62">
        <f t="shared" si="1"/>
        <v>0</v>
      </c>
      <c r="G35" s="37" t="s">
        <v>69</v>
      </c>
      <c r="H35" s="67"/>
      <c r="I35" s="39"/>
      <c r="J35" s="40"/>
      <c r="K35" s="30">
        <f t="shared" si="2"/>
        <v>0</v>
      </c>
      <c r="L35" s="69" t="e">
        <f t="shared" si="3"/>
        <v>#DIV/0!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</row>
    <row r="36" s="1" customFormat="1" customHeight="1" spans="1:134">
      <c r="A36" s="66" t="s">
        <v>70</v>
      </c>
      <c r="B36" s="39"/>
      <c r="C36" s="48"/>
      <c r="D36" s="59"/>
      <c r="E36" s="18">
        <f t="shared" si="0"/>
        <v>0</v>
      </c>
      <c r="F36" s="62" t="e">
        <f t="shared" si="1"/>
        <v>#DIV/0!</v>
      </c>
      <c r="G36" s="37" t="s">
        <v>63</v>
      </c>
      <c r="H36" s="67"/>
      <c r="I36" s="39"/>
      <c r="J36" s="40"/>
      <c r="K36" s="30">
        <f t="shared" si="2"/>
        <v>0</v>
      </c>
      <c r="L36" s="69" t="e">
        <f t="shared" si="3"/>
        <v>#DIV/0!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</row>
    <row r="37" s="1" customFormat="1" customHeight="1" spans="1:135">
      <c r="A37" s="66" t="s">
        <v>71</v>
      </c>
      <c r="B37" s="39">
        <v>134</v>
      </c>
      <c r="C37" s="48">
        <v>0</v>
      </c>
      <c r="D37" s="56">
        <v>134</v>
      </c>
      <c r="E37" s="18">
        <f t="shared" si="0"/>
        <v>0</v>
      </c>
      <c r="F37" s="62">
        <f t="shared" si="1"/>
        <v>0</v>
      </c>
      <c r="G37" s="49" t="s">
        <v>72</v>
      </c>
      <c r="H37" s="50"/>
      <c r="I37" s="35"/>
      <c r="J37" s="40"/>
      <c r="K37" s="30">
        <f t="shared" si="2"/>
        <v>0</v>
      </c>
      <c r="L37" s="69" t="e">
        <f t="shared" si="3"/>
        <v>#DIV/0!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</row>
    <row r="38" s="1" customFormat="1" customHeight="1" spans="1:135">
      <c r="A38" s="37"/>
      <c r="B38" s="48"/>
      <c r="C38" s="48"/>
      <c r="D38" s="39"/>
      <c r="E38" s="18">
        <f t="shared" si="0"/>
        <v>0</v>
      </c>
      <c r="F38" s="62" t="e">
        <f t="shared" si="1"/>
        <v>#DIV/0!</v>
      </c>
      <c r="G38" s="49" t="s">
        <v>69</v>
      </c>
      <c r="H38" s="50"/>
      <c r="I38" s="35"/>
      <c r="J38" s="40"/>
      <c r="K38" s="30">
        <f t="shared" si="2"/>
        <v>0</v>
      </c>
      <c r="L38" s="69" t="e">
        <f t="shared" si="3"/>
        <v>#DIV/0!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</row>
    <row r="39" s="1" customFormat="1" customHeight="1" spans="1:135">
      <c r="A39" s="51"/>
      <c r="B39" s="52"/>
      <c r="C39" s="53"/>
      <c r="D39" s="54"/>
      <c r="E39" s="18">
        <f>D39-B39</f>
        <v>0</v>
      </c>
      <c r="F39" s="62" t="e">
        <f>E39/B39</f>
        <v>#DIV/0!</v>
      </c>
      <c r="G39" s="55"/>
      <c r="H39" s="55"/>
      <c r="I39" s="55"/>
      <c r="J39" s="40"/>
      <c r="K39" s="30">
        <f t="shared" si="2"/>
        <v>0</v>
      </c>
      <c r="L39" s="69" t="e">
        <f t="shared" si="3"/>
        <v>#DIV/0!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</row>
    <row r="40" s="1" customFormat="1" customHeight="1" spans="1:135">
      <c r="A40" s="37"/>
      <c r="B40" s="39"/>
      <c r="C40" s="48"/>
      <c r="D40" s="56"/>
      <c r="E40" s="18">
        <f>D40-B40</f>
        <v>0</v>
      </c>
      <c r="F40" s="62" t="e">
        <f>E40/B40</f>
        <v>#DIV/0!</v>
      </c>
      <c r="G40" s="57" t="s">
        <v>73</v>
      </c>
      <c r="H40" s="58">
        <v>0</v>
      </c>
      <c r="I40" s="58">
        <v>0</v>
      </c>
      <c r="J40" s="40"/>
      <c r="K40" s="30">
        <f t="shared" si="2"/>
        <v>0</v>
      </c>
      <c r="L40" s="69" t="e">
        <f t="shared" si="3"/>
        <v>#DIV/0!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</row>
    <row r="41" s="1" customFormat="1" customHeight="1" spans="1:135">
      <c r="A41" s="37"/>
      <c r="B41" s="39"/>
      <c r="C41" s="48"/>
      <c r="D41" s="59"/>
      <c r="E41" s="18">
        <f>D41-B41</f>
        <v>0</v>
      </c>
      <c r="F41" s="62" t="e">
        <f>E41/B41</f>
        <v>#DIV/0!</v>
      </c>
      <c r="G41" s="37" t="s">
        <v>74</v>
      </c>
      <c r="H41" s="39">
        <v>0</v>
      </c>
      <c r="I41" s="39"/>
      <c r="J41" s="40"/>
      <c r="K41" s="30">
        <f t="shared" si="2"/>
        <v>0</v>
      </c>
      <c r="L41" s="69" t="e">
        <f t="shared" si="3"/>
        <v>#DIV/0!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</row>
    <row r="42" s="2" customFormat="1" customHeight="1" spans="1:250">
      <c r="A42" s="60" t="s">
        <v>75</v>
      </c>
      <c r="B42" s="14">
        <f>B4+B28</f>
        <v>59012</v>
      </c>
      <c r="C42" s="14">
        <f>C4+C28</f>
        <v>72395</v>
      </c>
      <c r="D42" s="14">
        <f>D4+D28</f>
        <v>83790</v>
      </c>
      <c r="E42" s="18">
        <f>D42-B42</f>
        <v>24778</v>
      </c>
      <c r="F42" s="62">
        <f>E42/B42</f>
        <v>0.419880702230055</v>
      </c>
      <c r="G42" s="60" t="s">
        <v>76</v>
      </c>
      <c r="H42" s="61">
        <f>H4+H28</f>
        <v>59012</v>
      </c>
      <c r="I42" s="61">
        <f>I4+I28</f>
        <v>61100</v>
      </c>
      <c r="J42" s="19">
        <f>J4+J28</f>
        <v>83790</v>
      </c>
      <c r="K42" s="30">
        <f t="shared" si="2"/>
        <v>24778</v>
      </c>
      <c r="L42" s="69">
        <f t="shared" si="3"/>
        <v>0.419880702230055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</row>
    <row r="43" s="1" customFormat="1" customHeight="1" spans="1:135">
      <c r="A43" s="3"/>
      <c r="B43" s="26"/>
      <c r="C43" s="27"/>
      <c r="D43" s="27"/>
      <c r="E43" s="27"/>
      <c r="F43" s="27"/>
      <c r="G43" s="3"/>
      <c r="H43" s="4"/>
      <c r="I43" s="4"/>
      <c r="J43" s="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</row>
    <row r="44" s="1" customFormat="1" customHeight="1" spans="1:135">
      <c r="A44" s="3"/>
      <c r="B44" s="28"/>
      <c r="C44" s="29"/>
      <c r="D44" s="29"/>
      <c r="E44" s="29"/>
      <c r="F44" s="29"/>
      <c r="G44" s="3"/>
      <c r="H44" s="4"/>
      <c r="I44" s="4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</row>
    <row r="45" s="1" customFormat="1" customHeight="1" spans="1:135">
      <c r="A45" s="3"/>
      <c r="B45" s="26"/>
      <c r="C45" s="27"/>
      <c r="D45" s="27">
        <f>B42-H42</f>
        <v>0</v>
      </c>
      <c r="E45" s="27"/>
      <c r="F45" s="27"/>
      <c r="G45" s="3"/>
      <c r="H45" s="4"/>
      <c r="I45" s="4"/>
      <c r="J45" s="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</row>
    <row r="46" s="1" customFormat="1" customHeight="1" spans="1:135">
      <c r="A46" s="3"/>
      <c r="B46" s="26"/>
      <c r="C46" s="27"/>
      <c r="D46" s="27"/>
      <c r="E46" s="27"/>
      <c r="F46" s="27"/>
      <c r="G46" s="3"/>
      <c r="H46" s="4"/>
      <c r="I46" s="4"/>
      <c r="J46" s="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</row>
    <row r="47" s="1" customFormat="1" customHeight="1" spans="1:135">
      <c r="A47" s="3"/>
      <c r="B47" s="26"/>
      <c r="C47" s="27"/>
      <c r="D47" s="27"/>
      <c r="E47" s="27"/>
      <c r="F47" s="27"/>
      <c r="G47" s="3"/>
      <c r="H47" s="4"/>
      <c r="I47" s="4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</row>
    <row r="48" s="1" customFormat="1" customHeight="1" spans="1:135">
      <c r="A48" s="3"/>
      <c r="B48" s="26"/>
      <c r="C48" s="27"/>
      <c r="D48" s="27"/>
      <c r="E48" s="27"/>
      <c r="F48" s="27"/>
      <c r="G48" s="3"/>
      <c r="H48" s="4"/>
      <c r="I48" s="4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</row>
    <row r="49" s="1" customFormat="1" customHeight="1" spans="1:135">
      <c r="A49" s="3"/>
      <c r="B49" s="26"/>
      <c r="C49" s="27"/>
      <c r="D49" s="27"/>
      <c r="E49" s="27"/>
      <c r="F49" s="27"/>
      <c r="G49" s="3"/>
      <c r="H49" s="4"/>
      <c r="I49" s="4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</row>
    <row r="50" s="1" customFormat="1" customHeight="1" spans="1:135">
      <c r="A50" s="3"/>
      <c r="B50" s="28"/>
      <c r="C50" s="29"/>
      <c r="D50" s="29"/>
      <c r="E50" s="29"/>
      <c r="F50" s="29"/>
      <c r="G50" s="3"/>
      <c r="H50" s="4"/>
      <c r="I50" s="4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</row>
    <row r="51" s="1" customFormat="1" customHeight="1" spans="1:135">
      <c r="A51" s="3"/>
      <c r="B51" s="26"/>
      <c r="C51" s="27"/>
      <c r="D51" s="27"/>
      <c r="E51" s="27"/>
      <c r="F51" s="27"/>
      <c r="G51" s="3"/>
      <c r="H51" s="4"/>
      <c r="I51" s="4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</row>
    <row r="52" s="1" customFormat="1" customHeight="1" spans="1:135">
      <c r="A52" s="3"/>
      <c r="B52" s="3"/>
      <c r="C52" s="5"/>
      <c r="D52" s="5"/>
      <c r="E52" s="5"/>
      <c r="F52" s="5"/>
      <c r="G52" s="3"/>
      <c r="H52" s="4"/>
      <c r="I52" s="4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</row>
    <row r="53" s="1" customFormat="1" customHeight="1" spans="1:135">
      <c r="A53" s="3"/>
      <c r="B53" s="29"/>
      <c r="C53" s="29"/>
      <c r="D53" s="29"/>
      <c r="E53" s="29"/>
      <c r="F53" s="29"/>
      <c r="G53" s="3"/>
      <c r="H53" s="4"/>
      <c r="I53" s="4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</row>
    <row r="54" s="1" customFormat="1" customHeight="1" spans="1:135">
      <c r="A54" s="3"/>
      <c r="B54" s="26"/>
      <c r="C54" s="27"/>
      <c r="D54" s="27"/>
      <c r="E54" s="27"/>
      <c r="F54" s="27"/>
      <c r="G54" s="3"/>
      <c r="H54" s="4"/>
      <c r="I54" s="4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</row>
    <row r="55" s="1" customFormat="1" customHeight="1" spans="1:135">
      <c r="A55" s="3"/>
      <c r="B55" s="26"/>
      <c r="C55" s="27"/>
      <c r="D55" s="27"/>
      <c r="E55" s="27"/>
      <c r="F55" s="27"/>
      <c r="G55" s="3"/>
      <c r="H55" s="4"/>
      <c r="I55" s="4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</row>
  </sheetData>
  <mergeCells count="2">
    <mergeCell ref="A1:J1"/>
    <mergeCell ref="I2:J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2"/>
  <sheetViews>
    <sheetView tabSelected="1" workbookViewId="0">
      <selection activeCell="I24" sqref="I24"/>
    </sheetView>
  </sheetViews>
  <sheetFormatPr defaultColWidth="8.83333333333333" defaultRowHeight="16" customHeight="1"/>
  <cols>
    <col min="1" max="1" width="22.8" style="3" customWidth="1"/>
    <col min="2" max="2" width="7" style="4" customWidth="1"/>
    <col min="3" max="3" width="6.9" style="4" customWidth="1"/>
    <col min="4" max="4" width="8.64166666666667" style="4" customWidth="1"/>
    <col min="5" max="5" width="22.8" style="3" customWidth="1"/>
    <col min="6" max="6" width="7" style="4" customWidth="1"/>
    <col min="7" max="7" width="6.625" style="4" customWidth="1"/>
    <col min="8" max="8" width="8.49166666666667" style="5" customWidth="1"/>
    <col min="9" max="9" width="13.875" style="3" customWidth="1"/>
    <col min="10" max="133" width="8.83333333333333" style="3" customWidth="1"/>
    <col min="134" max="16377" width="8.83333333333333" style="1"/>
  </cols>
  <sheetData>
    <row r="1" s="1" customFormat="1" customHeight="1" spans="1:133">
      <c r="A1" s="6" t="s">
        <v>0</v>
      </c>
      <c r="B1" s="6"/>
      <c r="C1" s="6"/>
      <c r="D1" s="6"/>
      <c r="E1" s="6"/>
      <c r="F1" s="6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</row>
    <row r="2" s="1" customFormat="1" customHeight="1" spans="1:133">
      <c r="A2" s="7" t="s">
        <v>1</v>
      </c>
      <c r="B2" s="8"/>
      <c r="C2" s="8"/>
      <c r="D2" s="8"/>
      <c r="E2" s="7"/>
      <c r="F2" s="8"/>
      <c r="G2" s="9" t="s">
        <v>2</v>
      </c>
      <c r="H2" s="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</row>
    <row r="3" s="1" customFormat="1" ht="33" customHeight="1" spans="1:133">
      <c r="A3" s="10" t="s">
        <v>3</v>
      </c>
      <c r="B3" s="11" t="s">
        <v>4</v>
      </c>
      <c r="C3" s="11" t="s">
        <v>5</v>
      </c>
      <c r="D3" s="11" t="s">
        <v>6</v>
      </c>
      <c r="E3" s="11" t="s">
        <v>3</v>
      </c>
      <c r="F3" s="11" t="s">
        <v>4</v>
      </c>
      <c r="G3" s="12" t="s">
        <v>5</v>
      </c>
      <c r="H3" s="12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</row>
    <row r="4" s="2" customFormat="1" customHeight="1" spans="1:248">
      <c r="A4" s="32" t="s">
        <v>77</v>
      </c>
      <c r="B4" s="14">
        <v>6365</v>
      </c>
      <c r="C4" s="14">
        <v>2901</v>
      </c>
      <c r="D4" s="14">
        <f>D5</f>
        <v>5198</v>
      </c>
      <c r="E4" s="33" t="s">
        <v>78</v>
      </c>
      <c r="F4" s="18">
        <v>13366</v>
      </c>
      <c r="G4" s="18">
        <v>6918</v>
      </c>
      <c r="H4" s="19">
        <f>SUM(H5:H13)</f>
        <v>7199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</row>
    <row r="5" s="1" customFormat="1" ht="14.25" spans="1:133">
      <c r="A5" s="34" t="s">
        <v>35</v>
      </c>
      <c r="B5" s="24">
        <v>6365</v>
      </c>
      <c r="C5" s="35">
        <f>C6+C11</f>
        <v>2901</v>
      </c>
      <c r="D5" s="36">
        <f>D6+D11</f>
        <v>5198</v>
      </c>
      <c r="E5" s="37" t="s">
        <v>20</v>
      </c>
      <c r="F5" s="38"/>
      <c r="G5" s="39"/>
      <c r="H5" s="40"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</row>
    <row r="6" s="1" customFormat="1" customHeight="1" spans="1:133">
      <c r="A6" s="34" t="s">
        <v>79</v>
      </c>
      <c r="B6" s="24">
        <v>2000</v>
      </c>
      <c r="C6" s="24">
        <f>SUM(C7:C10)</f>
        <v>2541</v>
      </c>
      <c r="D6" s="24">
        <f>SUM(D7:D10)</f>
        <v>4580</v>
      </c>
      <c r="E6" s="25" t="s">
        <v>22</v>
      </c>
      <c r="F6" s="38">
        <v>1</v>
      </c>
      <c r="G6" s="39"/>
      <c r="H6" s="40"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</row>
    <row r="7" s="1" customFormat="1" customHeight="1" spans="1:133">
      <c r="A7" s="34" t="s">
        <v>80</v>
      </c>
      <c r="B7" s="24">
        <v>2000</v>
      </c>
      <c r="C7" s="39">
        <v>2333</v>
      </c>
      <c r="D7" s="39">
        <f>2333+888+443+288+388+140+170-290</f>
        <v>4360</v>
      </c>
      <c r="E7" s="25" t="s">
        <v>28</v>
      </c>
      <c r="F7" s="38">
        <v>2000</v>
      </c>
      <c r="G7" s="39">
        <v>1960</v>
      </c>
      <c r="H7" s="40">
        <v>1007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</row>
    <row r="8" s="1" customFormat="1" customHeight="1" spans="1:133">
      <c r="A8" s="41" t="s">
        <v>81</v>
      </c>
      <c r="B8" s="24">
        <v>0</v>
      </c>
      <c r="C8" s="39">
        <v>208</v>
      </c>
      <c r="D8" s="39">
        <v>220</v>
      </c>
      <c r="E8" s="25" t="s">
        <v>30</v>
      </c>
      <c r="F8" s="38"/>
      <c r="G8" s="39"/>
      <c r="H8" s="40"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</row>
    <row r="9" s="1" customFormat="1" customHeight="1" spans="1:133">
      <c r="A9" s="41" t="s">
        <v>82</v>
      </c>
      <c r="B9" s="24"/>
      <c r="C9" s="39"/>
      <c r="D9" s="39"/>
      <c r="E9" s="25" t="s">
        <v>36</v>
      </c>
      <c r="F9" s="38"/>
      <c r="G9" s="39"/>
      <c r="H9" s="40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</row>
    <row r="10" s="1" customFormat="1" customHeight="1" spans="1:133">
      <c r="A10" s="34" t="s">
        <v>83</v>
      </c>
      <c r="B10" s="21"/>
      <c r="C10" s="35"/>
      <c r="D10" s="36"/>
      <c r="E10" s="25" t="s">
        <v>50</v>
      </c>
      <c r="F10" s="38">
        <v>7000</v>
      </c>
      <c r="G10" s="39">
        <v>2038</v>
      </c>
      <c r="H10" s="40">
        <v>2074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</row>
    <row r="11" s="1" customFormat="1" customHeight="1" spans="1:133">
      <c r="A11" s="20" t="s">
        <v>84</v>
      </c>
      <c r="B11" s="21">
        <v>4365</v>
      </c>
      <c r="C11" s="35">
        <f>C12</f>
        <v>360</v>
      </c>
      <c r="D11" s="36">
        <f>D12</f>
        <v>618</v>
      </c>
      <c r="E11" s="25" t="s">
        <v>52</v>
      </c>
      <c r="F11" s="38">
        <v>4365</v>
      </c>
      <c r="G11" s="39">
        <v>2920</v>
      </c>
      <c r="H11" s="40">
        <v>4118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</row>
    <row r="12" s="1" customFormat="1" ht="24" customHeight="1" spans="1:133">
      <c r="A12" s="20" t="s">
        <v>85</v>
      </c>
      <c r="B12" s="21">
        <v>4365</v>
      </c>
      <c r="C12" s="35">
        <v>360</v>
      </c>
      <c r="D12" s="36">
        <f>456+3889-1310-2000-417</f>
        <v>618</v>
      </c>
      <c r="E12" s="25" t="s">
        <v>53</v>
      </c>
      <c r="F12" s="38"/>
      <c r="G12" s="39"/>
      <c r="H12" s="40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</row>
    <row r="13" s="1" customFormat="1" customHeight="1" spans="1:133">
      <c r="A13" s="20"/>
      <c r="B13" s="42"/>
      <c r="C13" s="36"/>
      <c r="D13" s="43"/>
      <c r="E13" s="44" t="s">
        <v>86</v>
      </c>
      <c r="F13" s="45"/>
      <c r="G13" s="39"/>
      <c r="H13" s="40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</row>
    <row r="14" s="2" customFormat="1" customHeight="1" spans="1:248">
      <c r="A14" s="32" t="s">
        <v>54</v>
      </c>
      <c r="B14" s="14">
        <v>48618</v>
      </c>
      <c r="C14" s="14">
        <f>C15</f>
        <v>2000</v>
      </c>
      <c r="D14" s="15">
        <f>D15</f>
        <v>2001</v>
      </c>
      <c r="E14" s="46" t="s">
        <v>55</v>
      </c>
      <c r="F14" s="47">
        <v>616</v>
      </c>
      <c r="G14" s="47">
        <v>0</v>
      </c>
      <c r="H14" s="47"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</row>
    <row r="15" s="1" customFormat="1" customHeight="1" spans="1:133">
      <c r="A15" s="37" t="s">
        <v>87</v>
      </c>
      <c r="B15" s="48">
        <v>7001</v>
      </c>
      <c r="C15" s="48">
        <f>C16+C17+C18</f>
        <v>2000</v>
      </c>
      <c r="D15" s="39">
        <v>2001</v>
      </c>
      <c r="E15" s="49" t="s">
        <v>69</v>
      </c>
      <c r="F15" s="50"/>
      <c r="G15" s="35"/>
      <c r="H15" s="4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</row>
    <row r="16" s="1" customFormat="1" customHeight="1" spans="1:133">
      <c r="A16" s="51" t="s">
        <v>88</v>
      </c>
      <c r="B16" s="52">
        <v>1</v>
      </c>
      <c r="C16" s="53">
        <v>0</v>
      </c>
      <c r="D16" s="54">
        <v>1</v>
      </c>
      <c r="E16" s="55"/>
      <c r="F16" s="55"/>
      <c r="G16" s="55"/>
      <c r="H16" s="4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</row>
    <row r="17" s="1" customFormat="1" customHeight="1" spans="1:133">
      <c r="A17" s="37" t="s">
        <v>64</v>
      </c>
      <c r="B17" s="39"/>
      <c r="C17" s="48"/>
      <c r="D17" s="56"/>
      <c r="E17" s="57" t="s">
        <v>73</v>
      </c>
      <c r="F17" s="58">
        <v>0</v>
      </c>
      <c r="G17" s="58">
        <v>0</v>
      </c>
      <c r="H17" s="4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</row>
    <row r="18" s="1" customFormat="1" customHeight="1" spans="1:133">
      <c r="A18" s="37" t="s">
        <v>68</v>
      </c>
      <c r="B18" s="39">
        <v>7000</v>
      </c>
      <c r="C18" s="48">
        <v>2000</v>
      </c>
      <c r="D18" s="59">
        <v>2000</v>
      </c>
      <c r="E18" s="37" t="s">
        <v>74</v>
      </c>
      <c r="F18" s="39">
        <v>0</v>
      </c>
      <c r="G18" s="39"/>
      <c r="H18" s="40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</row>
    <row r="19" s="2" customFormat="1" customHeight="1" spans="1:248">
      <c r="A19" s="60" t="s">
        <v>89</v>
      </c>
      <c r="B19" s="61">
        <v>72378</v>
      </c>
      <c r="C19" s="14">
        <f>C4+C14</f>
        <v>4901</v>
      </c>
      <c r="D19" s="14">
        <f>D4+D14</f>
        <v>7199</v>
      </c>
      <c r="E19" s="60" t="s">
        <v>90</v>
      </c>
      <c r="F19" s="61">
        <v>72378</v>
      </c>
      <c r="G19" s="61">
        <f>G4+G14</f>
        <v>6918</v>
      </c>
      <c r="H19" s="19">
        <f>H4+H14</f>
        <v>7199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</row>
    <row r="20" s="1" customFormat="1" customHeight="1" spans="1:133">
      <c r="A20" s="3"/>
      <c r="B20" s="26"/>
      <c r="C20" s="27"/>
      <c r="D20" s="27"/>
      <c r="E20" s="3"/>
      <c r="F20" s="4"/>
      <c r="G20" s="4"/>
      <c r="H20" s="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</row>
    <row r="21" s="1" customFormat="1" customHeight="1" spans="1:133">
      <c r="A21" s="3"/>
      <c r="B21" s="28"/>
      <c r="C21" s="29"/>
      <c r="D21" s="29"/>
      <c r="E21" s="3"/>
      <c r="F21" s="4"/>
      <c r="G21" s="4"/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</row>
    <row r="22" s="1" customFormat="1" customHeight="1" spans="1:133">
      <c r="A22" s="3"/>
      <c r="B22" s="26"/>
      <c r="C22" s="27"/>
      <c r="D22" s="27"/>
      <c r="E22" s="3"/>
      <c r="F22" s="4"/>
      <c r="G22" s="4"/>
      <c r="H22" s="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</row>
    <row r="23" s="1" customFormat="1" customHeight="1" spans="1:133">
      <c r="A23" s="3"/>
      <c r="B23" s="26"/>
      <c r="C23" s="27"/>
      <c r="D23" s="27"/>
      <c r="E23" s="3"/>
      <c r="F23" s="4"/>
      <c r="G23" s="4"/>
      <c r="H23" s="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</row>
    <row r="24" s="1" customFormat="1" customHeight="1" spans="1:133">
      <c r="A24" s="3"/>
      <c r="B24" s="26"/>
      <c r="C24" s="27"/>
      <c r="D24" s="27"/>
      <c r="E24" s="3"/>
      <c r="F24" s="4"/>
      <c r="G24" s="4"/>
      <c r="H24" s="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</row>
    <row r="25" s="1" customFormat="1" customHeight="1" spans="1:133">
      <c r="A25" s="3"/>
      <c r="B25" s="26"/>
      <c r="C25" s="27"/>
      <c r="D25" s="27"/>
      <c r="E25" s="3"/>
      <c r="F25" s="4"/>
      <c r="G25" s="4"/>
      <c r="H25" s="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</row>
    <row r="26" s="1" customFormat="1" customHeight="1" spans="1:133">
      <c r="A26" s="3"/>
      <c r="B26" s="26"/>
      <c r="C26" s="27"/>
      <c r="D26" s="27"/>
      <c r="E26" s="3"/>
      <c r="F26" s="4"/>
      <c r="G26" s="4"/>
      <c r="H26" s="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</row>
    <row r="27" s="1" customFormat="1" customHeight="1" spans="1:133">
      <c r="A27" s="3"/>
      <c r="B27" s="28"/>
      <c r="C27" s="29"/>
      <c r="D27" s="29"/>
      <c r="E27" s="3"/>
      <c r="F27" s="4"/>
      <c r="G27" s="4"/>
      <c r="H27" s="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</row>
    <row r="28" s="1" customFormat="1" customHeight="1" spans="1:133">
      <c r="A28" s="3"/>
      <c r="B28" s="26"/>
      <c r="C28" s="27"/>
      <c r="D28" s="27"/>
      <c r="E28" s="3"/>
      <c r="F28" s="4"/>
      <c r="G28" s="4"/>
      <c r="H28" s="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</row>
    <row r="29" s="1" customFormat="1" customHeight="1" spans="1:133">
      <c r="A29" s="3"/>
      <c r="B29" s="3"/>
      <c r="C29" s="5"/>
      <c r="D29" s="5"/>
      <c r="E29" s="3"/>
      <c r="F29" s="4"/>
      <c r="G29" s="4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</row>
    <row r="30" s="1" customFormat="1" customHeight="1" spans="1:133">
      <c r="A30" s="3"/>
      <c r="B30" s="29"/>
      <c r="C30" s="29"/>
      <c r="D30" s="29"/>
      <c r="E30" s="3"/>
      <c r="F30" s="4"/>
      <c r="G30" s="4"/>
      <c r="H30" s="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</row>
    <row r="31" s="1" customFormat="1" customHeight="1" spans="1:133">
      <c r="A31" s="3"/>
      <c r="B31" s="26"/>
      <c r="C31" s="27"/>
      <c r="D31" s="27"/>
      <c r="E31" s="3"/>
      <c r="F31" s="4"/>
      <c r="G31" s="4"/>
      <c r="H31" s="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</row>
    <row r="32" s="1" customFormat="1" customHeight="1" spans="1:133">
      <c r="A32" s="3"/>
      <c r="B32" s="26"/>
      <c r="C32" s="27"/>
      <c r="D32" s="27"/>
      <c r="E32" s="3"/>
      <c r="F32" s="4"/>
      <c r="G32" s="4"/>
      <c r="H32" s="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</row>
  </sheetData>
  <mergeCells count="2">
    <mergeCell ref="A1:H1"/>
    <mergeCell ref="G2:H2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0"/>
  <sheetViews>
    <sheetView workbookViewId="0">
      <selection activeCell="E11" sqref="E11"/>
    </sheetView>
  </sheetViews>
  <sheetFormatPr defaultColWidth="8.83333333333333" defaultRowHeight="16" customHeight="1"/>
  <cols>
    <col min="1" max="1" width="22.8" style="3" customWidth="1"/>
    <col min="2" max="2" width="7" style="4" customWidth="1"/>
    <col min="3" max="3" width="6.9" style="4" customWidth="1"/>
    <col min="4" max="4" width="8.64166666666667" style="4" customWidth="1"/>
    <col min="5" max="5" width="22.8" style="3" customWidth="1"/>
    <col min="6" max="6" width="7" style="4" customWidth="1"/>
    <col min="7" max="7" width="6.625" style="4" customWidth="1"/>
    <col min="8" max="8" width="8.49166666666667" style="5" customWidth="1"/>
    <col min="9" max="9" width="13.875" style="3" customWidth="1"/>
    <col min="10" max="133" width="8.83333333333333" style="3" customWidth="1"/>
    <col min="134" max="16377" width="8.83333333333333" style="1"/>
  </cols>
  <sheetData>
    <row r="1" s="1" customFormat="1" customHeight="1" spans="1:133">
      <c r="A1" s="6" t="s">
        <v>0</v>
      </c>
      <c r="B1" s="6"/>
      <c r="C1" s="6"/>
      <c r="D1" s="6"/>
      <c r="E1" s="6"/>
      <c r="F1" s="6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</row>
    <row r="2" s="1" customFormat="1" customHeight="1" spans="1:133">
      <c r="A2" s="7" t="s">
        <v>1</v>
      </c>
      <c r="B2" s="8"/>
      <c r="C2" s="8"/>
      <c r="D2" s="8"/>
      <c r="E2" s="7"/>
      <c r="F2" s="8"/>
      <c r="G2" s="8"/>
      <c r="H2" s="9" t="s">
        <v>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</row>
    <row r="3" s="1" customFormat="1" ht="33" customHeight="1" spans="1:133">
      <c r="A3" s="10" t="s">
        <v>3</v>
      </c>
      <c r="B3" s="11" t="s">
        <v>4</v>
      </c>
      <c r="C3" s="11" t="s">
        <v>5</v>
      </c>
      <c r="D3" s="11" t="s">
        <v>6</v>
      </c>
      <c r="E3" s="11" t="s">
        <v>3</v>
      </c>
      <c r="F3" s="11" t="s">
        <v>4</v>
      </c>
      <c r="G3" s="12" t="s">
        <v>5</v>
      </c>
      <c r="H3" s="12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</row>
    <row r="4" s="2" customFormat="1" ht="14.25" spans="1:248">
      <c r="A4" s="13" t="s">
        <v>91</v>
      </c>
      <c r="B4" s="14">
        <v>0</v>
      </c>
      <c r="C4" s="14">
        <v>0</v>
      </c>
      <c r="D4" s="15"/>
      <c r="E4" s="16" t="s">
        <v>92</v>
      </c>
      <c r="F4" s="17">
        <v>0</v>
      </c>
      <c r="G4" s="18">
        <v>0</v>
      </c>
      <c r="H4" s="19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</row>
    <row r="5" s="1" customFormat="1" customHeight="1" spans="1:133">
      <c r="A5" s="20" t="s">
        <v>35</v>
      </c>
      <c r="B5" s="21">
        <v>0</v>
      </c>
      <c r="C5" s="21">
        <v>0</v>
      </c>
      <c r="D5" s="21">
        <v>0</v>
      </c>
      <c r="E5" s="22" t="s">
        <v>93</v>
      </c>
      <c r="F5" s="23">
        <v>0</v>
      </c>
      <c r="G5" s="23">
        <v>0</v>
      </c>
      <c r="H5" s="23">
        <v>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</row>
    <row r="6" s="1" customFormat="1" customHeight="1" spans="1:133">
      <c r="A6" s="20" t="s">
        <v>43</v>
      </c>
      <c r="B6" s="21">
        <v>0</v>
      </c>
      <c r="C6" s="21">
        <v>0</v>
      </c>
      <c r="D6" s="21">
        <v>0</v>
      </c>
      <c r="E6" s="22" t="s">
        <v>94</v>
      </c>
      <c r="F6" s="23">
        <v>0</v>
      </c>
      <c r="G6" s="23">
        <v>0</v>
      </c>
      <c r="H6" s="23"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</row>
    <row r="7" s="1" customFormat="1" customHeight="1" spans="1:133">
      <c r="A7" s="20" t="s">
        <v>95</v>
      </c>
      <c r="B7" s="24">
        <v>0</v>
      </c>
      <c r="C7" s="24">
        <v>0</v>
      </c>
      <c r="D7" s="24">
        <v>0</v>
      </c>
      <c r="E7" s="25"/>
      <c r="F7" s="23">
        <v>0</v>
      </c>
      <c r="G7" s="23">
        <v>0</v>
      </c>
      <c r="H7" s="23"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</row>
    <row r="8" s="1" customFormat="1" customHeight="1" spans="1:133">
      <c r="A8" s="3"/>
      <c r="B8" s="26"/>
      <c r="C8" s="27"/>
      <c r="D8" s="27"/>
      <c r="E8" s="3"/>
      <c r="F8" s="4"/>
      <c r="G8" s="4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</row>
    <row r="9" s="1" customFormat="1" customHeight="1" spans="1:133">
      <c r="A9" s="3"/>
      <c r="B9" s="28"/>
      <c r="C9" s="29"/>
      <c r="D9" s="29"/>
      <c r="E9" s="3"/>
      <c r="F9" s="4"/>
      <c r="G9" s="4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</row>
    <row r="10" s="1" customFormat="1" customHeight="1" spans="1:133">
      <c r="A10" s="3"/>
      <c r="B10" s="26"/>
      <c r="C10" s="27"/>
      <c r="D10" s="27"/>
      <c r="E10" s="3"/>
      <c r="F10" s="4"/>
      <c r="G10" s="4"/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</row>
    <row r="11" s="1" customFormat="1" customHeight="1" spans="1:133">
      <c r="A11" s="3"/>
      <c r="B11" s="26"/>
      <c r="C11" s="27"/>
      <c r="D11" s="27"/>
      <c r="E11" s="3"/>
      <c r="F11" s="4"/>
      <c r="G11" s="4"/>
      <c r="H11" s="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</row>
    <row r="12" s="1" customFormat="1" customHeight="1" spans="1:133">
      <c r="A12" s="3"/>
      <c r="B12" s="26"/>
      <c r="C12" s="27"/>
      <c r="D12" s="27"/>
      <c r="E12" s="3"/>
      <c r="F12" s="4"/>
      <c r="G12" s="4"/>
      <c r="H12" s="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</row>
    <row r="13" s="1" customFormat="1" customHeight="1" spans="1:133">
      <c r="A13" s="3"/>
      <c r="B13" s="26"/>
      <c r="C13" s="27"/>
      <c r="D13" s="27"/>
      <c r="E13" s="3"/>
      <c r="F13" s="4"/>
      <c r="G13" s="4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</row>
    <row r="14" s="1" customFormat="1" customHeight="1" spans="1:133">
      <c r="A14" s="3"/>
      <c r="B14" s="26"/>
      <c r="C14" s="27"/>
      <c r="D14" s="27"/>
      <c r="E14" s="3"/>
      <c r="F14" s="4"/>
      <c r="G14" s="4"/>
      <c r="H14" s="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</row>
    <row r="15" s="1" customFormat="1" customHeight="1" spans="1:133">
      <c r="A15" s="3"/>
      <c r="B15" s="28"/>
      <c r="C15" s="29"/>
      <c r="D15" s="29"/>
      <c r="E15" s="3"/>
      <c r="F15" s="4"/>
      <c r="G15" s="4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</row>
    <row r="16" s="1" customFormat="1" customHeight="1" spans="1:133">
      <c r="A16" s="3"/>
      <c r="B16" s="26"/>
      <c r="C16" s="27"/>
      <c r="D16" s="27"/>
      <c r="E16" s="3"/>
      <c r="F16" s="4"/>
      <c r="G16" s="4"/>
      <c r="H16" s="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</row>
    <row r="17" s="1" customFormat="1" customHeight="1" spans="1:133">
      <c r="A17" s="3"/>
      <c r="B17" s="3"/>
      <c r="C17" s="5"/>
      <c r="D17" s="5"/>
      <c r="E17" s="3"/>
      <c r="F17" s="4"/>
      <c r="G17" s="4"/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</row>
    <row r="18" s="1" customFormat="1" customHeight="1" spans="1:133">
      <c r="A18" s="3"/>
      <c r="B18" s="29"/>
      <c r="C18" s="29"/>
      <c r="D18" s="29"/>
      <c r="E18" s="3"/>
      <c r="F18" s="4"/>
      <c r="G18" s="4"/>
      <c r="H18" s="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</row>
    <row r="19" s="1" customFormat="1" customHeight="1" spans="1:133">
      <c r="A19" s="3"/>
      <c r="B19" s="26"/>
      <c r="C19" s="27"/>
      <c r="D19" s="27"/>
      <c r="E19" s="3"/>
      <c r="F19" s="4"/>
      <c r="G19" s="4"/>
      <c r="H19" s="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</row>
    <row r="20" s="1" customFormat="1" customHeight="1" spans="1:133">
      <c r="A20" s="3"/>
      <c r="B20" s="26"/>
      <c r="C20" s="27"/>
      <c r="D20" s="27"/>
      <c r="E20" s="3"/>
      <c r="F20" s="4"/>
      <c r="G20" s="4"/>
      <c r="H20" s="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</row>
  </sheetData>
  <mergeCells count="1">
    <mergeCell ref="A1:H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</vt:lpstr>
      <vt:lpstr>政府基金</vt:lpstr>
      <vt:lpstr>国有资本经营预算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2022-11-28T12:24:32Z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